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105" yWindow="-105" windowWidth="23250" windowHeight="12570" tabRatio="500" activeTab="8"/>
  </bookViews>
  <sheets>
    <sheet name="1" sheetId="1" r:id="rId1"/>
    <sheet name="2" sheetId="36" r:id="rId2"/>
    <sheet name="3" sheetId="95" r:id="rId3"/>
    <sheet name="4" sheetId="9" r:id="rId4"/>
    <sheet name="5" sheetId="40" r:id="rId5"/>
    <sheet name="6" sheetId="96" r:id="rId6"/>
    <sheet name="7" sheetId="97" r:id="rId7"/>
    <sheet name="8" sheetId="38" r:id="rId8"/>
    <sheet name="9" sheetId="64" r:id="rId9"/>
    <sheet name="10" sheetId="39" r:id="rId10"/>
    <sheet name="11" sheetId="8" r:id="rId11"/>
    <sheet name="12" sheetId="10" r:id="rId12"/>
    <sheet name="Врезка 1" sheetId="54" state="hidden" r:id="rId13"/>
    <sheet name="Врезка 2" sheetId="55" state="hidden" r:id="rId14"/>
    <sheet name="Врезка 3" sheetId="56" state="hidden" r:id="rId15"/>
    <sheet name="Врезка 5-6" sheetId="57" state="hidden" r:id="rId16"/>
    <sheet name="премии" sheetId="16" state="hidden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QR001">[1]Control!$H$2</definedName>
    <definedName name="_____QR002">[1]Control!$H$3</definedName>
    <definedName name="_____QR003">[1]Control!$H$4</definedName>
    <definedName name="_____QR004">[1]Control!$H$5</definedName>
    <definedName name="_____QR011">[2]Control!$I$2</definedName>
    <definedName name="_____QR012">[2]Control!$I$3</definedName>
    <definedName name="_____QR013">[2]Control!$I$4</definedName>
    <definedName name="_____QR014">[2]Control!$I$5</definedName>
    <definedName name="_____QR021">[1]Control!$J$2</definedName>
    <definedName name="_____QR022">[1]Control!$J$3</definedName>
    <definedName name="_____QR023">[1]Control!$J$4</definedName>
    <definedName name="_____QR024">[1]Control!$J$5</definedName>
    <definedName name="_____QR971">[3]Control!$E$2</definedName>
    <definedName name="_____QR972">[3]Control!$E$3</definedName>
    <definedName name="_____QR981">[3]Control!$F$2</definedName>
    <definedName name="_____QR982">[3]Control!$F$3</definedName>
    <definedName name="_____QR983">[3]Control!$F$4</definedName>
    <definedName name="_____QR984">[3]Control!$F$5</definedName>
    <definedName name="_____QR991">[1]Control!$G$2</definedName>
    <definedName name="_____QR992">[1]Control!$G$3</definedName>
    <definedName name="_____QR993">[1]Control!$G$4</definedName>
    <definedName name="_____qr994">[1]Control!$G$5</definedName>
    <definedName name="____QR001">[4]Control!$H$2</definedName>
    <definedName name="____QR002">[4]Control!$H$3</definedName>
    <definedName name="____QR003">[4]Control!$H$4</definedName>
    <definedName name="____QR004">[4]Control!$H$5</definedName>
    <definedName name="____QR011">[5]Control!$I$2</definedName>
    <definedName name="____QR012">[5]Control!$I$3</definedName>
    <definedName name="____QR013">[5]Control!$I$4</definedName>
    <definedName name="____QR014">[5]Control!$I$5</definedName>
    <definedName name="____QR021">[4]Control!$J$2</definedName>
    <definedName name="____QR022">[4]Control!$J$3</definedName>
    <definedName name="____QR023">[4]Control!$J$4</definedName>
    <definedName name="____QR024">[4]Control!$J$5</definedName>
    <definedName name="____QR971">[6]Control!$E$2</definedName>
    <definedName name="____QR972">[6]Control!$E$3</definedName>
    <definedName name="____QR981">[6]Control!$F$2</definedName>
    <definedName name="____QR982">[6]Control!$F$3</definedName>
    <definedName name="____QR983">[6]Control!$F$4</definedName>
    <definedName name="____QR984">[6]Control!$F$5</definedName>
    <definedName name="____QR991">[4]Control!$G$2</definedName>
    <definedName name="____QR992">[4]Control!$G$3</definedName>
    <definedName name="____QR993">[4]Control!$G$4</definedName>
    <definedName name="____qr994">[4]Control!$G$5</definedName>
    <definedName name="___QR001">[4]Control!$H$2</definedName>
    <definedName name="___QR002">[4]Control!$H$3</definedName>
    <definedName name="___QR003">[4]Control!$H$4</definedName>
    <definedName name="___QR004">[4]Control!$H$5</definedName>
    <definedName name="___QR011">[5]Control!$I$2</definedName>
    <definedName name="___QR012">[5]Control!$I$3</definedName>
    <definedName name="___QR013">[5]Control!$I$4</definedName>
    <definedName name="___QR014">[5]Control!$I$5</definedName>
    <definedName name="___QR021">[4]Control!$J$2</definedName>
    <definedName name="___QR022">[4]Control!$J$3</definedName>
    <definedName name="___QR023">[4]Control!$J$4</definedName>
    <definedName name="___QR024">[4]Control!$J$5</definedName>
    <definedName name="___QR971">[6]Control!$E$2</definedName>
    <definedName name="___QR972">[6]Control!$E$3</definedName>
    <definedName name="___QR981">[6]Control!$F$2</definedName>
    <definedName name="___QR982">[6]Control!$F$3</definedName>
    <definedName name="___QR983">[6]Control!$F$4</definedName>
    <definedName name="___QR984">[6]Control!$F$5</definedName>
    <definedName name="___QR991">[4]Control!$G$2</definedName>
    <definedName name="___QR992">[4]Control!$G$3</definedName>
    <definedName name="___QR993">[4]Control!$G$4</definedName>
    <definedName name="___qr994">[4]Control!$G$5</definedName>
    <definedName name="__FDS_HYPERLINK_TOGGLE_STATE__" hidden="1">"ON"</definedName>
    <definedName name="__QR001">[4]Control!$H$2</definedName>
    <definedName name="__QR002">[4]Control!$H$3</definedName>
    <definedName name="__QR003">[4]Control!$H$4</definedName>
    <definedName name="__QR004">[4]Control!$H$5</definedName>
    <definedName name="__QR011">[5]Control!$I$2</definedName>
    <definedName name="__QR012">[5]Control!$I$3</definedName>
    <definedName name="__QR013">[5]Control!$I$4</definedName>
    <definedName name="__QR014">[5]Control!$I$5</definedName>
    <definedName name="__QR021">[4]Control!$J$2</definedName>
    <definedName name="__QR022">[4]Control!$J$3</definedName>
    <definedName name="__QR023">[4]Control!$J$4</definedName>
    <definedName name="__QR024">[4]Control!$J$5</definedName>
    <definedName name="__QR971">[6]Control!$E$2</definedName>
    <definedName name="__QR972">[6]Control!$E$3</definedName>
    <definedName name="__QR981">[6]Control!$F$2</definedName>
    <definedName name="__QR982">[6]Control!$F$3</definedName>
    <definedName name="__QR983">[6]Control!$F$4</definedName>
    <definedName name="__QR984">[6]Control!$F$5</definedName>
    <definedName name="__QR991">[4]Control!$G$2</definedName>
    <definedName name="__QR992">[4]Control!$G$3</definedName>
    <definedName name="__QR993">[4]Control!$G$4</definedName>
    <definedName name="__qr994">[4]Control!$G$5</definedName>
    <definedName name="_107__123Graph_LBL_BGRAFICO_20" hidden="1">[7]TASSI2!$AH$6:$AH$6</definedName>
    <definedName name="_108__123Graph_LBL_CGRAFICO_20" hidden="1">[7]TASSI2!$AI$6:$AI$6</definedName>
    <definedName name="_109__123Graph_LBL_DGRAFICO_20" hidden="1">[7]TASSI2!$AJ$6:$AJ$6</definedName>
    <definedName name="_111__123Graph_LBL_FGRAFICO_20" hidden="1">[7]TASSI2!$AQ$5:$AQ$5</definedName>
    <definedName name="_112__123Graph_XGRAFICO_8" hidden="1">'[7]Tav.22 Rischio di Credito'!$AI$30:$AI$41</definedName>
    <definedName name="_46__123Graph_AGRAFICO_8" hidden="1">'[7]Tav.22 Rischio di Credito'!$AJ$30:$AJ$41</definedName>
    <definedName name="_DLXM_Prices" localSheetId="6">#REF!</definedName>
    <definedName name="_DLXM_Prices">#REF!</definedName>
    <definedName name="_QR001">[4]Control!$H$2</definedName>
    <definedName name="_QR002">[4]Control!$H$3</definedName>
    <definedName name="_QR003">[4]Control!$H$4</definedName>
    <definedName name="_QR004">[4]Control!$H$5</definedName>
    <definedName name="_QR011">[5]Control!$I$2</definedName>
    <definedName name="_QR012">[5]Control!$I$3</definedName>
    <definedName name="_QR013">[5]Control!$I$4</definedName>
    <definedName name="_QR014">[5]Control!$I$5</definedName>
    <definedName name="_QR021">[4]Control!$J$2</definedName>
    <definedName name="_QR022">[4]Control!$J$3</definedName>
    <definedName name="_QR023">[4]Control!$J$4</definedName>
    <definedName name="_QR024">[4]Control!$J$5</definedName>
    <definedName name="_QR971">[6]Control!$E$2</definedName>
    <definedName name="_QR972">[6]Control!$E$3</definedName>
    <definedName name="_QR981">[6]Control!$F$2</definedName>
    <definedName name="_QR982">[6]Control!$F$3</definedName>
    <definedName name="_QR983">[6]Control!$F$4</definedName>
    <definedName name="_QR984">[6]Control!$F$5</definedName>
    <definedName name="_QR991">[4]Control!$G$2</definedName>
    <definedName name="_QR992">[4]Control!$G$3</definedName>
    <definedName name="_QR993">[4]Control!$G$4</definedName>
    <definedName name="_qr994">[4]Control!$G$5</definedName>
    <definedName name="_а555" localSheetId="6">#REF!</definedName>
    <definedName name="_а555">#REF!</definedName>
    <definedName name="aaaaaa" hidden="1">#N/A</definedName>
    <definedName name="ag" hidden="1">#N/A</definedName>
    <definedName name="arr" localSheetId="6">#REF!</definedName>
    <definedName name="arr">#REF!</definedName>
    <definedName name="asda" localSheetId="6">#REF!</definedName>
    <definedName name="asda">#REF!</definedName>
    <definedName name="asfafq" hidden="1">#N/A</definedName>
    <definedName name="avaaaaav" hidden="1">#N/A</definedName>
    <definedName name="BLPH1" hidden="1">'[8]Mthly Data'!$A$3</definedName>
    <definedName name="BLPH2" localSheetId="6" hidden="1">'[9]Mthly Data'!#REF!</definedName>
    <definedName name="BLPH2" hidden="1">'[9]Mthly Data'!#REF!</definedName>
    <definedName name="BLPH3" localSheetId="6" hidden="1">'[9]Mthly Data'!#REF!</definedName>
    <definedName name="BLPH3" hidden="1">'[9]Mthly Data'!#REF!</definedName>
    <definedName name="blph4" localSheetId="6" hidden="1">'[9]Mthly Data'!#REF!</definedName>
    <definedName name="blph4" hidden="1">'[9]Mthly Data'!#REF!</definedName>
    <definedName name="Coherence">[10]HiddenSettings!$B$4</definedName>
    <definedName name="CoherenceInterval">[11]HiddenSettings!$B$4</definedName>
    <definedName name="concl_periods" localSheetId="6">'[12]2013q2'!#REF!</definedName>
    <definedName name="concl_periods">'[12]2013q2'!#REF!</definedName>
    <definedName name="conclusion" localSheetId="6">'[12]2013q2'!#REF!</definedName>
    <definedName name="conclusion">'[12]2013q2'!#REF!</definedName>
    <definedName name="CreateTable" hidden="1">#N/A</definedName>
    <definedName name="Cur" localSheetId="6">#REF!</definedName>
    <definedName name="Cur">#REF!</definedName>
    <definedName name="CurO" localSheetId="6">#REF!</definedName>
    <definedName name="CurO">#REF!</definedName>
    <definedName name="Date" localSheetId="6">#REF!</definedName>
    <definedName name="Date">#REF!</definedName>
    <definedName name="DateO" localSheetId="6">#REF!</definedName>
    <definedName name="DateO">#REF!</definedName>
    <definedName name="default_kind" localSheetId="6">'[12]2013q2'!#REF!</definedName>
    <definedName name="default_kind">'[12]2013q2'!#REF!</definedName>
    <definedName name="DeleteTable" hidden="1">#N/A</definedName>
    <definedName name="Depth">[13]Input!$B$2</definedName>
    <definedName name="Dir" localSheetId="6">#REF!</definedName>
    <definedName name="Dir">#REF!</definedName>
    <definedName name="DirO" localSheetId="6">#REF!</definedName>
    <definedName name="DirO">#REF!</definedName>
    <definedName name="DLX" localSheetId="6">[14]IP!#REF!</definedName>
    <definedName name="DLX">[14]IP!#REF!</definedName>
    <definedName name="DLXr" localSheetId="6">#REF!</definedName>
    <definedName name="DLXr">#REF!</definedName>
    <definedName name="DLXrr" localSheetId="6">#REF!</definedName>
    <definedName name="DLXrr">#REF!</definedName>
    <definedName name="DT_1" localSheetId="6">#REF!</definedName>
    <definedName name="DT_1">#REF!</definedName>
    <definedName name="DT_3" localSheetId="6">#REF!</definedName>
    <definedName name="DT_3">#REF!</definedName>
    <definedName name="DTDT" localSheetId="6">#REF!</definedName>
    <definedName name="DTDT">#REF!</definedName>
    <definedName name="dtp">6</definedName>
    <definedName name="exports2009">[15]ConsensusEconomics!$K$28</definedName>
    <definedName name="exports2010">[15]ConsensusEconomics!$L$28</definedName>
    <definedName name="gr" localSheetId="1">'[16]ПЕР+'!#REF!</definedName>
    <definedName name="gr" localSheetId="6">'[16]ПЕР+'!#REF!</definedName>
    <definedName name="gr" localSheetId="13">'[16]ПЕР+'!#REF!</definedName>
    <definedName name="gr" localSheetId="14">'[16]ПЕР+'!#REF!</definedName>
    <definedName name="gr">'[16]ПЕР+'!#REF!</definedName>
    <definedName name="HBCRY" localSheetId="6">#REF!</definedName>
    <definedName name="HBCRY">#REF!</definedName>
    <definedName name="imports2009">[15]ConsensusEconomics!$K$30</definedName>
    <definedName name="imports2010">[15]ConsensusEconomics!$L$30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BV_SHARE_ACT_OR_EST" hidden="1">"c3587"</definedName>
    <definedName name="IQ_BV_SHARE_EST" hidden="1">"c3541"</definedName>
    <definedName name="IQ_BV_SHARE_HIGH_EST" hidden="1">"c3542"</definedName>
    <definedName name="IQ_BV_SHARE_LOW_EST" hidden="1">"c3543"</definedName>
    <definedName name="IQ_BV_SHARE_MEDIAN_EST" hidden="1">"c3544"</definedName>
    <definedName name="IQ_BV_SHARE_NUM_EST" hidden="1">"c3539"</definedName>
    <definedName name="IQ_BV_SHARE_STDDEV_EST" hidden="1">"c3540"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BNK" hidden="1">"c110"</definedName>
    <definedName name="IQ_CAPEX_BR" hidden="1">"c111"</definedName>
    <definedName name="IQ_CAPEX_EST" hidden="1">"c3523"</definedName>
    <definedName name="IQ_CAPEX_FIN" hidden="1">"c112"</definedName>
    <definedName name="IQ_CAPEX_HIGH_EST" hidden="1">"c3524"</definedName>
    <definedName name="IQ_CAPEX_INS" hidden="1">"c113"</definedName>
    <definedName name="IQ_CAPEX_LOW_EST" hidden="1">"c3525"</definedName>
    <definedName name="IQ_CAPEX_MEDIAN_EST" hidden="1">"c3526"</definedName>
    <definedName name="IQ_CAPEX_NUM_EST" hidden="1">"c3521"</definedName>
    <definedName name="IQ_CAPEX_STDDEV_EST" hidden="1">"c3522"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CAPEX" hidden="1">"c3546"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ET_DEBT" hidden="1">"c3545"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CAPEX_GROWTH_1YR" hidden="1">"c3588"</definedName>
    <definedName name="IQ_EST_CAPEX_GROWTH_2YR" hidden="1">"c3589"</definedName>
    <definedName name="IQ_EST_CAPEX_GROWTH_Q_1YR" hidden="1">"c3590"</definedName>
    <definedName name="IQ_EST_CAPEX_SEQ_GROWTH_Q" hidden="1">"c3591"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EX_PROVIDED_DIVIDEND" hidden="1">"c19252"</definedName>
    <definedName name="IQ_INDEXCONSTITUENT_CLOSEPRICE" hidden="1">"c19241"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40759.6595486111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HIGH_EST" hidden="1">"c3518"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MEDIAN_EST" hidden="1">"c3520"</definedName>
    <definedName name="IQ_NET_DEBT_NUM_EST" hidden="1">"c3515"</definedName>
    <definedName name="IQ_NET_DEBT_STDDEV_EST" hidden="1">"c3516"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FS" hidden="1">"c1116"</definedName>
    <definedName name="IQ_RETURN_ASSETS_HIGH_EST" hidden="1">"c3530"</definedName>
    <definedName name="IQ_RETURN_ASSETS_LOW_EST" hidden="1">"c3531"</definedName>
    <definedName name="IQ_RETURN_ASSETS_MEDIAN_EST" hidden="1">"c3532"</definedName>
    <definedName name="IQ_RETURN_ASSETS_NUM_EST" hidden="1">"c3527"</definedName>
    <definedName name="IQ_RETURN_ASSETS_STDDEV_EST" hidden="1">"c3528"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FS" hidden="1">"c1121"</definedName>
    <definedName name="IQ_RETURN_EQUITY_HIGH_EST" hidden="1">"c3536"</definedName>
    <definedName name="IQ_RETURN_EQUITY_LOW_EST" hidden="1">"c3537"</definedName>
    <definedName name="IQ_RETURN_EQUITY_MEDIAN_EST" hidden="1">"c3538"</definedName>
    <definedName name="IQ_RETURN_EQUITY_NUM_EST" hidden="1">"c3533"</definedName>
    <definedName name="IQ_RETURN_EQUITY_STDDEV_EST" hidden="1">"c3534"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39198.552349537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im">300</definedName>
    <definedName name="NewRange" hidden="1">#N/A</definedName>
    <definedName name="qgq" hidden="1">#N/A</definedName>
    <definedName name="R_" localSheetId="6">#REF!</definedName>
    <definedName name="R_">#REF!</definedName>
    <definedName name="RedefinePrintTableRange" hidden="1">#N/A</definedName>
    <definedName name="ref" localSheetId="6">#REF!</definedName>
    <definedName name="ref">#REF!</definedName>
    <definedName name="Rez" localSheetId="6">#REF!</definedName>
    <definedName name="Rez">#REF!</definedName>
    <definedName name="RSQR1">'[17]Reserve pres.'!$E$47</definedName>
    <definedName name="RSQR2">'[17]Reserve pres.'!$E$48</definedName>
    <definedName name="rus_holidays" localSheetId="6">OFFSET(#REF!,1,0,COUNTA(#REF!)-1,1)</definedName>
    <definedName name="rus_holidays">OFFSET(#REF!,1,0,COUNTA(#REF!)-1,1)</definedName>
    <definedName name="SH" localSheetId="6">#REF!</definedName>
    <definedName name="SH">#REF!</definedName>
    <definedName name="ssy" hidden="1">#N/A</definedName>
    <definedName name="Sum" localSheetId="6">#REF!</definedName>
    <definedName name="Sum">#REF!</definedName>
    <definedName name="SumO" localSheetId="6">#REF!</definedName>
    <definedName name="SumO">#REF!</definedName>
    <definedName name="T" localSheetId="6">#REF!</definedName>
    <definedName name="T">#REF!</definedName>
    <definedName name="TB" localSheetId="6">#REF!</definedName>
    <definedName name="TB">#REF!</definedName>
    <definedName name="test">[18]draft!$A$1</definedName>
    <definedName name="test2" localSheetId="6">#REF!</definedName>
    <definedName name="test2">#REF!</definedName>
    <definedName name="test33" localSheetId="6">#REF!</definedName>
    <definedName name="test33">#REF!</definedName>
    <definedName name="test4" hidden="1">#N/A</definedName>
    <definedName name="test7" hidden="1">#N/A</definedName>
    <definedName name="test8" hidden="1">#N/A</definedName>
    <definedName name="tesy5" hidden="1">#N/A</definedName>
    <definedName name="Tod">[13]Input!$B$1</definedName>
    <definedName name="us_uk_holidays" localSheetId="6">OFFSET(#REF!,1,0,COUNTA(#REF!)-1,1)</definedName>
    <definedName name="us_uk_holidays">OFFSET(#REF!,1,0,COUNTA(#REF!)-1,1)</definedName>
    <definedName name="vaaaaaavavv" hidden="1">#N/A</definedName>
    <definedName name="wergqerrgqwergr" hidden="1">#N/A</definedName>
    <definedName name="xfhs" hidden="1">#N/A</definedName>
    <definedName name="ytc">4</definedName>
    <definedName name="ytm">2</definedName>
    <definedName name="ytp">3</definedName>
    <definedName name="ztc">13</definedName>
    <definedName name="ztm">11</definedName>
    <definedName name="ztp">12</definedName>
    <definedName name="А1" localSheetId="6">#REF!</definedName>
    <definedName name="А1">#REF!</definedName>
    <definedName name="а5" localSheetId="6">'[12]2013q2'!#REF!</definedName>
    <definedName name="а5">'[12]2013q2'!#REF!</definedName>
    <definedName name="а555" localSheetId="6">'[12]2013q2'!#REF!</definedName>
    <definedName name="а555">'[12]2013q2'!#REF!</definedName>
    <definedName name="В9" localSheetId="6">'[16]ПЕР+'!#REF!</definedName>
    <definedName name="В9">'[16]ПЕР+'!#REF!</definedName>
    <definedName name="В99" localSheetId="6">'[16]ПЕР+'!#REF!</definedName>
    <definedName name="В99">'[16]ПЕР+'!#REF!</definedName>
    <definedName name="ва" localSheetId="6">'[16]ПЕР+'!#REF!</definedName>
    <definedName name="ва">'[16]ПЕР+'!#REF!</definedName>
    <definedName name="ВВВ" localSheetId="6">'[16]ПЕР+'!#REF!</definedName>
    <definedName name="ВВВ">'[16]ПЕР+'!#REF!</definedName>
    <definedName name="ВыборкаАнкеты" localSheetId="6">#REF!</definedName>
    <definedName name="ВыборкаАнкеты">#REF!</definedName>
    <definedName name="Данные">[19]Расчет!$B$3</definedName>
    <definedName name="Депозиты" localSheetId="6">#REF!</definedName>
    <definedName name="Депозиты">#REF!</definedName>
    <definedName name="еовеов" localSheetId="6">'[16]ПЕР+'!#REF!</definedName>
    <definedName name="еовеов">'[16]ПЕР+'!#REF!</definedName>
    <definedName name="_xlnm.Print_Titles" localSheetId="16">премии!$A:$A,премии!$17:$17</definedName>
    <definedName name="Кварталы" localSheetId="6">'[16]ПЕР+'!#REF!</definedName>
    <definedName name="Кварталы" localSheetId="13">'[16]ПЕР+'!#REF!</definedName>
    <definedName name="Кварталы" localSheetId="14">'[16]ПЕР+'!#REF!</definedName>
    <definedName name="Кварталы">'[16]ПЕР+'!#REF!</definedName>
    <definedName name="ло" localSheetId="6">#REF!</definedName>
    <definedName name="ло">#REF!</definedName>
    <definedName name="_xlnm.Print_Area" localSheetId="6">#REF!</definedName>
    <definedName name="_xlnm.Print_Area">#REF!</definedName>
    <definedName name="р" localSheetId="6">#REF!</definedName>
    <definedName name="р">#REF!</definedName>
    <definedName name="Рис_2" localSheetId="6">'[16]ПЕР+'!#REF!</definedName>
    <definedName name="Рис_2" localSheetId="13">'[16]ПЕР+'!#REF!</definedName>
    <definedName name="Рис_2" localSheetId="14">'[16]ПЕР+'!#REF!</definedName>
    <definedName name="Рис_2">'[16]ПЕР+'!#REF!</definedName>
    <definedName name="Рис_5" localSheetId="6">'[16]ПЕР+'!#REF!</definedName>
    <definedName name="Рис_5" localSheetId="13">'[16]ПЕР+'!#REF!</definedName>
    <definedName name="Рис_5" localSheetId="14">'[16]ПЕР+'!#REF!</definedName>
    <definedName name="Рис_5">'[16]ПЕР+'!#REF!</definedName>
    <definedName name="табл.37" localSheetId="6">#REF!</definedName>
    <definedName name="табл.37">#REF!</definedName>
    <definedName name="табл.39" localSheetId="6">#REF!</definedName>
    <definedName name="табл.39">#REF!</definedName>
    <definedName name="табл.40" localSheetId="6">#REF!</definedName>
    <definedName name="табл.40">#REF!</definedName>
    <definedName name="ТАБЛ.41" localSheetId="6">#REF!</definedName>
    <definedName name="ТАБЛ.41">#REF!</definedName>
    <definedName name="ФФФ" localSheetId="0">'[16]ПЕР+'!#REF!</definedName>
    <definedName name="ФФФ" localSheetId="1">'[16]ПЕР+'!#REF!</definedName>
    <definedName name="ФФФ" localSheetId="2">'[16]ПЕР+'!#REF!</definedName>
    <definedName name="ФФФ" localSheetId="3">'[16]ПЕР+'!#REF!</definedName>
    <definedName name="ФФФ" localSheetId="6">'[16]ПЕР+'!#REF!</definedName>
    <definedName name="ФФФ" localSheetId="13">'[16]ПЕР+'!#REF!</definedName>
    <definedName name="ФФФ" localSheetId="14">'[16]ПЕР+'!#REF!</definedName>
    <definedName name="ФФФ">'[16]ПЕР+'!#REF!</definedName>
    <definedName name="ырн" localSheetId="6">[14]IP!#REF!</definedName>
    <definedName name="ырн">[14]IP!#REF!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0" l="1"/>
  <c r="B16" i="40"/>
  <c r="B12" i="64" l="1"/>
  <c r="Q12" i="1" l="1"/>
  <c r="Q11" i="1"/>
  <c r="AM49" i="57" l="1"/>
  <c r="AL49" i="57"/>
  <c r="AK49" i="57"/>
  <c r="V48" i="57"/>
  <c r="U48" i="57"/>
  <c r="T48" i="57"/>
  <c r="S48" i="57"/>
  <c r="R48" i="57"/>
  <c r="Q48" i="57"/>
  <c r="P48" i="57"/>
  <c r="P50" i="57" s="1"/>
  <c r="O48" i="57"/>
  <c r="M48" i="57"/>
  <c r="L48" i="57"/>
  <c r="K48" i="57"/>
  <c r="J48" i="57"/>
  <c r="I48" i="57"/>
  <c r="H48" i="57"/>
  <c r="G48" i="57"/>
  <c r="G50" i="57" s="1"/>
  <c r="F48" i="57"/>
  <c r="AJ44" i="57"/>
  <c r="AI44" i="57"/>
  <c r="AH44" i="57"/>
  <c r="AT44" i="57" s="1"/>
  <c r="AG44" i="57"/>
  <c r="AF44" i="57"/>
  <c r="AE44" i="57"/>
  <c r="AD44" i="57"/>
  <c r="AC44" i="57"/>
  <c r="AB44" i="57"/>
  <c r="AA44" i="57"/>
  <c r="AS44" i="57" s="1"/>
  <c r="Z44" i="57"/>
  <c r="Y44" i="57"/>
  <c r="V44" i="57"/>
  <c r="U44" i="57"/>
  <c r="T44" i="57"/>
  <c r="S44" i="57"/>
  <c r="R44" i="57"/>
  <c r="Q44" i="57"/>
  <c r="AR44" i="57" s="1"/>
  <c r="P44" i="57"/>
  <c r="AQ44" i="57" s="1"/>
  <c r="AP44" i="57" s="1"/>
  <c r="O44" i="57"/>
  <c r="N44" i="57"/>
  <c r="M44" i="57"/>
  <c r="L44" i="57"/>
  <c r="K44" i="57"/>
  <c r="J44" i="57"/>
  <c r="I44" i="57"/>
  <c r="AM44" i="57" s="1"/>
  <c r="H44" i="57"/>
  <c r="G44" i="57"/>
  <c r="AL44" i="57" s="1"/>
  <c r="AL45" i="57" s="1"/>
  <c r="F44" i="57"/>
  <c r="AT43" i="57"/>
  <c r="AS43" i="57"/>
  <c r="AR43" i="57"/>
  <c r="AQ43" i="57"/>
  <c r="AP43" i="57"/>
  <c r="AO43" i="57"/>
  <c r="AN43" i="57"/>
  <c r="AM43" i="57"/>
  <c r="AL43" i="57"/>
  <c r="AK43" i="57"/>
  <c r="AT42" i="57"/>
  <c r="AS42" i="57"/>
  <c r="AR42" i="57"/>
  <c r="AP42" i="57" s="1"/>
  <c r="AQ42" i="57"/>
  <c r="AO42" i="57"/>
  <c r="AN42" i="57"/>
  <c r="AM42" i="57"/>
  <c r="AL42" i="57"/>
  <c r="AK42" i="57" s="1"/>
  <c r="AT41" i="57"/>
  <c r="AS41" i="57"/>
  <c r="AR41" i="57"/>
  <c r="AQ41" i="57"/>
  <c r="AP41" i="57" s="1"/>
  <c r="AO41" i="57"/>
  <c r="AN41" i="57"/>
  <c r="AM41" i="57"/>
  <c r="AL41" i="57"/>
  <c r="AK41" i="57" s="1"/>
  <c r="AT40" i="57"/>
  <c r="AS40" i="57"/>
  <c r="AR40" i="57"/>
  <c r="AQ40" i="57"/>
  <c r="AP40" i="57" s="1"/>
  <c r="AO40" i="57"/>
  <c r="AN40" i="57"/>
  <c r="AM40" i="57"/>
  <c r="AK40" i="57"/>
  <c r="AT39" i="57"/>
  <c r="AS39" i="57"/>
  <c r="AR39" i="57"/>
  <c r="AP39" i="57" s="1"/>
  <c r="AQ39" i="57"/>
  <c r="AO39" i="57"/>
  <c r="AN39" i="57"/>
  <c r="AM39" i="57"/>
  <c r="AK39" i="57" s="1"/>
  <c r="AL39" i="57"/>
  <c r="AT38" i="57"/>
  <c r="AS38" i="57"/>
  <c r="AR38" i="57"/>
  <c r="AQ38" i="57"/>
  <c r="AO38" i="57"/>
  <c r="AN38" i="57"/>
  <c r="AM38" i="57"/>
  <c r="AL38" i="57"/>
  <c r="AK38" i="57" s="1"/>
  <c r="AT37" i="57"/>
  <c r="AS37" i="57"/>
  <c r="AR37" i="57"/>
  <c r="AQ37" i="57"/>
  <c r="AP37" i="57" s="1"/>
  <c r="AO37" i="57"/>
  <c r="AN37" i="57"/>
  <c r="AM37" i="57"/>
  <c r="AL37" i="57"/>
  <c r="AK37" i="57" s="1"/>
  <c r="AT36" i="57"/>
  <c r="AS36" i="57"/>
  <c r="AR36" i="57"/>
  <c r="AQ36" i="57"/>
  <c r="AP36" i="57" s="1"/>
  <c r="AO36" i="57"/>
  <c r="AN36" i="57"/>
  <c r="AM36" i="57"/>
  <c r="AL36" i="57"/>
  <c r="AB34" i="57"/>
  <c r="AT33" i="57"/>
  <c r="AJ33" i="57"/>
  <c r="AO33" i="57" s="1"/>
  <c r="AI33" i="57"/>
  <c r="AH33" i="57"/>
  <c r="AG33" i="57"/>
  <c r="AF33" i="57"/>
  <c r="AE33" i="57"/>
  <c r="AD33" i="57"/>
  <c r="AC33" i="57"/>
  <c r="AB33" i="57"/>
  <c r="AA33" i="57"/>
  <c r="Z33" i="57"/>
  <c r="Y33" i="57"/>
  <c r="V33" i="57"/>
  <c r="U33" i="57"/>
  <c r="T33" i="57"/>
  <c r="S33" i="57"/>
  <c r="R33" i="57"/>
  <c r="Q33" i="57"/>
  <c r="P33" i="57"/>
  <c r="O33" i="57"/>
  <c r="AQ33" i="57" s="1"/>
  <c r="N33" i="57"/>
  <c r="M33" i="57"/>
  <c r="AN33" i="57" s="1"/>
  <c r="L33" i="57"/>
  <c r="K33" i="57"/>
  <c r="J33" i="57"/>
  <c r="I33" i="57"/>
  <c r="H33" i="57"/>
  <c r="G33" i="57"/>
  <c r="F33" i="57"/>
  <c r="AL33" i="57" s="1"/>
  <c r="AL35" i="57" s="1"/>
  <c r="AT32" i="57"/>
  <c r="AS32" i="57"/>
  <c r="AR32" i="57"/>
  <c r="AP32" i="57" s="1"/>
  <c r="AQ32" i="57"/>
  <c r="AO32" i="57"/>
  <c r="AN32" i="57"/>
  <c r="AM32" i="57"/>
  <c r="AL32" i="57"/>
  <c r="AK32" i="57"/>
  <c r="AT31" i="57"/>
  <c r="AS31" i="57"/>
  <c r="AR31" i="57"/>
  <c r="AP31" i="57" s="1"/>
  <c r="AQ31" i="57"/>
  <c r="AO31" i="57"/>
  <c r="AN31" i="57"/>
  <c r="AM31" i="57"/>
  <c r="AL31" i="57"/>
  <c r="AT30" i="57"/>
  <c r="AS30" i="57"/>
  <c r="AR30" i="57"/>
  <c r="AQ30" i="57"/>
  <c r="AP30" i="57"/>
  <c r="AO30" i="57"/>
  <c r="AN30" i="57"/>
  <c r="AM30" i="57"/>
  <c r="AL30" i="57"/>
  <c r="AK30" i="57" s="1"/>
  <c r="AT29" i="57"/>
  <c r="AS29" i="57"/>
  <c r="AR29" i="57"/>
  <c r="AQ29" i="57"/>
  <c r="AP29" i="57"/>
  <c r="AO29" i="57"/>
  <c r="AN29" i="57"/>
  <c r="AM29" i="57"/>
  <c r="AL29" i="57"/>
  <c r="AK29" i="57" s="1"/>
  <c r="AT28" i="57"/>
  <c r="AS28" i="57"/>
  <c r="AR28" i="57"/>
  <c r="AQ28" i="57"/>
  <c r="AO28" i="57"/>
  <c r="AN28" i="57"/>
  <c r="AM28" i="57"/>
  <c r="AL28" i="57"/>
  <c r="AK28" i="57" s="1"/>
  <c r="AT27" i="57"/>
  <c r="AS27" i="57"/>
  <c r="AR27" i="57"/>
  <c r="AP27" i="57" s="1"/>
  <c r="AQ27" i="57"/>
  <c r="AO27" i="57"/>
  <c r="AN27" i="57"/>
  <c r="AM27" i="57"/>
  <c r="AL27" i="57"/>
  <c r="AK27" i="57" s="1"/>
  <c r="AT26" i="57"/>
  <c r="AS26" i="57"/>
  <c r="AR26" i="57"/>
  <c r="AQ26" i="57"/>
  <c r="AP26" i="57" s="1"/>
  <c r="AO26" i="57"/>
  <c r="AN26" i="57"/>
  <c r="AM26" i="57"/>
  <c r="AL26" i="57"/>
  <c r="AK26" i="57" s="1"/>
  <c r="AJ23" i="57"/>
  <c r="AO23" i="57" s="1"/>
  <c r="AI23" i="57"/>
  <c r="AH23" i="57"/>
  <c r="AT23" i="57" s="1"/>
  <c r="AG23" i="57"/>
  <c r="AF23" i="57"/>
  <c r="AE23" i="57"/>
  <c r="AD23" i="57"/>
  <c r="AC23" i="57"/>
  <c r="AB23" i="57"/>
  <c r="AA23" i="57"/>
  <c r="Z23" i="57"/>
  <c r="Y23" i="57"/>
  <c r="V23" i="57"/>
  <c r="U23" i="57"/>
  <c r="T23" i="57"/>
  <c r="S23" i="57"/>
  <c r="R23" i="57"/>
  <c r="Q23" i="57"/>
  <c r="AR23" i="57" s="1"/>
  <c r="P23" i="57"/>
  <c r="AQ23" i="57" s="1"/>
  <c r="AP23" i="57" s="1"/>
  <c r="O23" i="57"/>
  <c r="N23" i="57"/>
  <c r="M23" i="57"/>
  <c r="L23" i="57"/>
  <c r="K23" i="57"/>
  <c r="J23" i="57"/>
  <c r="I23" i="57"/>
  <c r="H23" i="57"/>
  <c r="G23" i="57"/>
  <c r="AL23" i="57" s="1"/>
  <c r="F23" i="57"/>
  <c r="AT22" i="57"/>
  <c r="AS22" i="57"/>
  <c r="AR22" i="57"/>
  <c r="AQ22" i="57"/>
  <c r="AP22" i="57" s="1"/>
  <c r="AO22" i="57"/>
  <c r="AN22" i="57"/>
  <c r="AM22" i="57"/>
  <c r="AL22" i="57"/>
  <c r="AK22" i="57" s="1"/>
  <c r="AT21" i="57"/>
  <c r="AS21" i="57"/>
  <c r="AR21" i="57"/>
  <c r="AQ21" i="57"/>
  <c r="AP21" i="57"/>
  <c r="AO21" i="57"/>
  <c r="AN21" i="57"/>
  <c r="AM21" i="57"/>
  <c r="AK21" i="57" s="1"/>
  <c r="AL21" i="57"/>
  <c r="AT20" i="57"/>
  <c r="AS20" i="57"/>
  <c r="AR20" i="57"/>
  <c r="AQ20" i="57"/>
  <c r="AP20" i="57" s="1"/>
  <c r="AO20" i="57"/>
  <c r="AN20" i="57"/>
  <c r="AM20" i="57"/>
  <c r="AL20" i="57"/>
  <c r="AK20" i="57"/>
  <c r="AT19" i="57"/>
  <c r="AS19" i="57"/>
  <c r="AR19" i="57"/>
  <c r="AQ19" i="57"/>
  <c r="AP19" i="57" s="1"/>
  <c r="AO19" i="57"/>
  <c r="AN19" i="57"/>
  <c r="AM19" i="57"/>
  <c r="AL19" i="57"/>
  <c r="AK19" i="57"/>
  <c r="AT18" i="57"/>
  <c r="AS18" i="57"/>
  <c r="AR18" i="57"/>
  <c r="AQ18" i="57"/>
  <c r="AO18" i="57"/>
  <c r="AN18" i="57"/>
  <c r="AM18" i="57"/>
  <c r="AL18" i="57"/>
  <c r="AK18" i="57"/>
  <c r="AT17" i="57"/>
  <c r="AS17" i="57"/>
  <c r="AR17" i="57"/>
  <c r="AP17" i="57" s="1"/>
  <c r="AQ17" i="57"/>
  <c r="AO17" i="57"/>
  <c r="AN17" i="57"/>
  <c r="AM17" i="57"/>
  <c r="AK17" i="57" s="1"/>
  <c r="AL17" i="57"/>
  <c r="AT16" i="57"/>
  <c r="AS16" i="57"/>
  <c r="AR16" i="57"/>
  <c r="AQ16" i="57"/>
  <c r="AP16" i="57" s="1"/>
  <c r="AO16" i="57"/>
  <c r="AN16" i="57"/>
  <c r="AM16" i="57"/>
  <c r="AL16" i="57"/>
  <c r="AK16" i="57" s="1"/>
  <c r="AT14" i="57"/>
  <c r="AO14" i="57"/>
  <c r="AJ14" i="57"/>
  <c r="AJ24" i="57" s="1"/>
  <c r="AI14" i="57"/>
  <c r="AH14" i="57"/>
  <c r="AG14" i="57"/>
  <c r="AF14" i="57"/>
  <c r="AF15" i="57" s="1"/>
  <c r="AE14" i="57"/>
  <c r="AD14" i="57"/>
  <c r="AD24" i="57" s="1"/>
  <c r="AC14" i="57"/>
  <c r="AC24" i="57" s="1"/>
  <c r="AB14" i="57"/>
  <c r="AB24" i="57" s="1"/>
  <c r="AA14" i="57"/>
  <c r="Z14" i="57"/>
  <c r="Y14" i="57"/>
  <c r="Y15" i="57" s="1"/>
  <c r="X14" i="57"/>
  <c r="X34" i="57" s="1"/>
  <c r="W14" i="57"/>
  <c r="W34" i="57" s="1"/>
  <c r="V14" i="57"/>
  <c r="U14" i="57"/>
  <c r="U24" i="57" s="1"/>
  <c r="T14" i="57"/>
  <c r="T24" i="57" s="1"/>
  <c r="S14" i="57"/>
  <c r="S34" i="57" s="1"/>
  <c r="R14" i="57"/>
  <c r="R34" i="57" s="1"/>
  <c r="Q14" i="57"/>
  <c r="P14" i="57"/>
  <c r="P15" i="57" s="1"/>
  <c r="O14" i="57"/>
  <c r="N14" i="57"/>
  <c r="N34" i="57" s="1"/>
  <c r="M14" i="57"/>
  <c r="M24" i="57" s="1"/>
  <c r="L14" i="57"/>
  <c r="L24" i="57" s="1"/>
  <c r="K14" i="57"/>
  <c r="K34" i="57" s="1"/>
  <c r="J14" i="57"/>
  <c r="J34" i="57" s="1"/>
  <c r="I14" i="57"/>
  <c r="I15" i="57" s="1"/>
  <c r="H14" i="57"/>
  <c r="G14" i="57"/>
  <c r="G15" i="57" s="1"/>
  <c r="F14" i="57"/>
  <c r="AM14" i="57" s="1"/>
  <c r="AT13" i="57"/>
  <c r="AS13" i="57"/>
  <c r="AR13" i="57"/>
  <c r="AQ13" i="57"/>
  <c r="AP13" i="57" s="1"/>
  <c r="AO13" i="57"/>
  <c r="AN13" i="57"/>
  <c r="AM13" i="57"/>
  <c r="AL13" i="57"/>
  <c r="AT12" i="57"/>
  <c r="AS12" i="57"/>
  <c r="AR12" i="57"/>
  <c r="AP12" i="57" s="1"/>
  <c r="AQ12" i="57"/>
  <c r="AO12" i="57"/>
  <c r="AN12" i="57"/>
  <c r="AM12" i="57"/>
  <c r="AK12" i="57" s="1"/>
  <c r="AL12" i="57"/>
  <c r="AT11" i="57"/>
  <c r="AS11" i="57"/>
  <c r="AR11" i="57"/>
  <c r="AQ11" i="57"/>
  <c r="AO11" i="57"/>
  <c r="AN11" i="57"/>
  <c r="AM11" i="57"/>
  <c r="AL11" i="57"/>
  <c r="AK11" i="57" s="1"/>
  <c r="AT10" i="57"/>
  <c r="AS10" i="57"/>
  <c r="AR10" i="57"/>
  <c r="AQ10" i="57"/>
  <c r="AP10" i="57" s="1"/>
  <c r="AO10" i="57"/>
  <c r="AN10" i="57"/>
  <c r="AM10" i="57"/>
  <c r="AL10" i="57"/>
  <c r="AK10" i="57" s="1"/>
  <c r="AT9" i="57"/>
  <c r="AS9" i="57"/>
  <c r="AR9" i="57"/>
  <c r="AQ9" i="57"/>
  <c r="AP9" i="57" s="1"/>
  <c r="AO9" i="57"/>
  <c r="AN9" i="57"/>
  <c r="AM9" i="57"/>
  <c r="AK9" i="57" s="1"/>
  <c r="AL9" i="57"/>
  <c r="AT8" i="57"/>
  <c r="AS8" i="57"/>
  <c r="AR8" i="57"/>
  <c r="AP8" i="57" s="1"/>
  <c r="AQ8" i="57"/>
  <c r="AO8" i="57"/>
  <c r="AN8" i="57"/>
  <c r="AM8" i="57"/>
  <c r="AL8" i="57"/>
  <c r="AK8" i="57"/>
  <c r="AT7" i="57"/>
  <c r="AS7" i="57"/>
  <c r="AO7" i="57"/>
  <c r="AN7" i="57"/>
  <c r="AM7" i="57"/>
  <c r="AK7" i="57" s="1"/>
  <c r="AT6" i="57"/>
  <c r="AS6" i="57"/>
  <c r="AR6" i="57"/>
  <c r="AQ6" i="57"/>
  <c r="AP6" i="57" s="1"/>
  <c r="AO6" i="57"/>
  <c r="AN6" i="57"/>
  <c r="AM6" i="57"/>
  <c r="AK6" i="57" s="1"/>
  <c r="AL6" i="57"/>
  <c r="AK13" i="57" l="1"/>
  <c r="AS14" i="57"/>
  <c r="AP28" i="57"/>
  <c r="AP11" i="57"/>
  <c r="O24" i="57"/>
  <c r="AE34" i="57"/>
  <c r="M15" i="57"/>
  <c r="AJ34" i="57"/>
  <c r="AP38" i="57"/>
  <c r="H34" i="57"/>
  <c r="U15" i="57"/>
  <c r="AO44" i="57"/>
  <c r="Q24" i="57"/>
  <c r="AG24" i="57"/>
  <c r="AC15" i="57"/>
  <c r="AM23" i="57"/>
  <c r="AM25" i="57" s="1"/>
  <c r="T34" i="57"/>
  <c r="AR33" i="57"/>
  <c r="AP33" i="57" s="1"/>
  <c r="AK36" i="57"/>
  <c r="AN44" i="57"/>
  <c r="Z34" i="57"/>
  <c r="AH34" i="57"/>
  <c r="AP18" i="57"/>
  <c r="AN23" i="57"/>
  <c r="U34" i="57"/>
  <c r="AA34" i="57"/>
  <c r="AI34" i="57"/>
  <c r="AO34" i="57" s="1"/>
  <c r="AS23" i="57"/>
  <c r="AM33" i="57"/>
  <c r="AC34" i="57"/>
  <c r="F50" i="57"/>
  <c r="AK31" i="57"/>
  <c r="H50" i="57"/>
  <c r="Q50" i="57"/>
  <c r="AK44" i="57"/>
  <c r="AK45" i="57" s="1"/>
  <c r="AM45" i="57"/>
  <c r="AT34" i="57"/>
  <c r="AK33" i="57"/>
  <c r="AM35" i="57"/>
  <c r="N50" i="57"/>
  <c r="AQ15" i="57"/>
  <c r="AS33" i="57"/>
  <c r="N15" i="57"/>
  <c r="AD15" i="57"/>
  <c r="F24" i="57"/>
  <c r="V24" i="57"/>
  <c r="M34" i="57"/>
  <c r="AN14" i="57"/>
  <c r="AE15" i="57"/>
  <c r="G24" i="57"/>
  <c r="AE24" i="57"/>
  <c r="F34" i="57"/>
  <c r="AD34" i="57"/>
  <c r="X15" i="57"/>
  <c r="P24" i="57"/>
  <c r="AQ24" i="57" s="1"/>
  <c r="O34" i="57"/>
  <c r="Y24" i="57"/>
  <c r="P34" i="57"/>
  <c r="AF34" i="57"/>
  <c r="AQ14" i="57"/>
  <c r="J15" i="57"/>
  <c r="R15" i="57"/>
  <c r="Z15" i="57"/>
  <c r="J24" i="57"/>
  <c r="R24" i="57"/>
  <c r="Z24" i="57"/>
  <c r="AH24" i="57"/>
  <c r="AT24" i="57" s="1"/>
  <c r="I34" i="57"/>
  <c r="Q34" i="57"/>
  <c r="Y34" i="57"/>
  <c r="AG34" i="57"/>
  <c r="L34" i="57"/>
  <c r="AM34" i="57" s="1"/>
  <c r="F15" i="57"/>
  <c r="N24" i="57"/>
  <c r="O15" i="57"/>
  <c r="W24" i="57"/>
  <c r="V34" i="57"/>
  <c r="H15" i="57"/>
  <c r="H24" i="57"/>
  <c r="AF24" i="57"/>
  <c r="G34" i="57"/>
  <c r="Q15" i="57"/>
  <c r="I24" i="57"/>
  <c r="AR14" i="57"/>
  <c r="AM15" i="57" s="1"/>
  <c r="K15" i="57"/>
  <c r="S15" i="57"/>
  <c r="AA15" i="57"/>
  <c r="K24" i="57"/>
  <c r="S24" i="57"/>
  <c r="AA24" i="57"/>
  <c r="AI24" i="57"/>
  <c r="AO24" i="57" s="1"/>
  <c r="AL14" i="57"/>
  <c r="V15" i="57"/>
  <c r="W15" i="57"/>
  <c r="X24" i="57"/>
  <c r="AL25" i="57"/>
  <c r="L15" i="57"/>
  <c r="T15" i="57"/>
  <c r="AB15" i="57"/>
  <c r="AN15" i="57" l="1"/>
  <c r="AQ34" i="57"/>
  <c r="AL24" i="57"/>
  <c r="AN24" i="57"/>
  <c r="AL34" i="57"/>
  <c r="AK34" i="57" s="1"/>
  <c r="AR24" i="57"/>
  <c r="AP24" i="57" s="1"/>
  <c r="AS15" i="57"/>
  <c r="AR34" i="57"/>
  <c r="AK23" i="57"/>
  <c r="AK25" i="57" s="1"/>
  <c r="AR15" i="57"/>
  <c r="AP15" i="57" s="1"/>
  <c r="AM24" i="57"/>
  <c r="AN34" i="57"/>
  <c r="AS24" i="57"/>
  <c r="AS34" i="57"/>
  <c r="AK35" i="57"/>
  <c r="AK14" i="57"/>
  <c r="AL15" i="57"/>
  <c r="AP14" i="57"/>
  <c r="AK24" i="57"/>
  <c r="AP34" i="57" l="1"/>
  <c r="AK15" i="57"/>
  <c r="U40" i="56" l="1"/>
  <c r="S40" i="56"/>
  <c r="R40" i="56"/>
  <c r="Q40" i="56"/>
  <c r="P40" i="56"/>
  <c r="O40" i="56"/>
  <c r="U33" i="56"/>
  <c r="T33" i="56"/>
  <c r="S33" i="56"/>
  <c r="R33" i="56"/>
  <c r="Q33" i="56"/>
  <c r="P33" i="56"/>
  <c r="O33" i="56"/>
  <c r="N33" i="56"/>
  <c r="M33" i="56"/>
  <c r="T26" i="56"/>
  <c r="S26" i="56"/>
  <c r="R26" i="56"/>
  <c r="Q26" i="56"/>
  <c r="P26" i="56"/>
  <c r="T25" i="56"/>
  <c r="S25" i="56"/>
  <c r="R25" i="56"/>
  <c r="Q25" i="56"/>
  <c r="P25" i="56"/>
  <c r="M25" i="56"/>
  <c r="N23" i="56"/>
  <c r="O26" i="56" s="1"/>
  <c r="M23" i="56"/>
  <c r="M26" i="56" s="1"/>
  <c r="N22" i="56"/>
  <c r="O25" i="56" s="1"/>
  <c r="M22" i="56"/>
  <c r="L22" i="56"/>
  <c r="K22" i="56"/>
  <c r="S17" i="56"/>
  <c r="R17" i="56"/>
  <c r="Q17" i="56"/>
  <c r="P17" i="56"/>
  <c r="O17" i="56"/>
  <c r="N17" i="56"/>
  <c r="M17" i="56"/>
  <c r="L17" i="56"/>
  <c r="K17" i="56"/>
  <c r="J17" i="56"/>
  <c r="I17" i="56"/>
  <c r="H17" i="56"/>
  <c r="G17" i="56"/>
  <c r="N16" i="56"/>
  <c r="M16" i="56"/>
  <c r="L16" i="56"/>
  <c r="K16" i="56"/>
  <c r="J16" i="56"/>
  <c r="I16" i="56"/>
  <c r="H16" i="56"/>
  <c r="G16" i="56"/>
  <c r="Y6" i="56"/>
  <c r="X6" i="56"/>
  <c r="W6" i="56"/>
  <c r="V6" i="56"/>
  <c r="U6" i="56"/>
  <c r="N6" i="56"/>
  <c r="Y5" i="56"/>
  <c r="X5" i="56"/>
  <c r="W5" i="56"/>
  <c r="V5" i="56"/>
  <c r="U5" i="56"/>
  <c r="Y4" i="56"/>
  <c r="X4" i="56"/>
  <c r="W4" i="56"/>
  <c r="V4" i="56"/>
  <c r="U4" i="56"/>
  <c r="U40" i="55"/>
  <c r="S40" i="55"/>
  <c r="R40" i="55"/>
  <c r="Q40" i="55"/>
  <c r="P40" i="55"/>
  <c r="O40" i="55"/>
  <c r="U33" i="55"/>
  <c r="T33" i="55"/>
  <c r="S33" i="55"/>
  <c r="R33" i="55"/>
  <c r="Q33" i="55"/>
  <c r="P33" i="55"/>
  <c r="O33" i="55"/>
  <c r="N33" i="55"/>
  <c r="M33" i="55"/>
  <c r="T26" i="55"/>
  <c r="S26" i="55"/>
  <c r="R26" i="55"/>
  <c r="Q26" i="55"/>
  <c r="P26" i="55"/>
  <c r="T25" i="55"/>
  <c r="S25" i="55"/>
  <c r="R25" i="55"/>
  <c r="Q25" i="55"/>
  <c r="P25" i="55"/>
  <c r="M25" i="55"/>
  <c r="N23" i="55"/>
  <c r="O26" i="55" s="1"/>
  <c r="M23" i="55"/>
  <c r="M26" i="55" s="1"/>
  <c r="N22" i="55"/>
  <c r="O25" i="55" s="1"/>
  <c r="M22" i="55"/>
  <c r="L22" i="55"/>
  <c r="K22" i="55"/>
  <c r="S17" i="55"/>
  <c r="R17" i="55"/>
  <c r="Q17" i="55"/>
  <c r="P17" i="55"/>
  <c r="O17" i="55"/>
  <c r="N17" i="55"/>
  <c r="M17" i="55"/>
  <c r="L17" i="55"/>
  <c r="K17" i="55"/>
  <c r="J17" i="55"/>
  <c r="I17" i="55"/>
  <c r="H17" i="55"/>
  <c r="G17" i="55"/>
  <c r="N16" i="55"/>
  <c r="M16" i="55"/>
  <c r="L16" i="55"/>
  <c r="K16" i="55"/>
  <c r="J16" i="55"/>
  <c r="I16" i="55"/>
  <c r="H16" i="55"/>
  <c r="G16" i="55"/>
  <c r="Y6" i="55"/>
  <c r="X6" i="55"/>
  <c r="W6" i="55"/>
  <c r="V6" i="55"/>
  <c r="U6" i="55"/>
  <c r="N6" i="55"/>
  <c r="Y5" i="55"/>
  <c r="X5" i="55"/>
  <c r="W5" i="55"/>
  <c r="V5" i="55"/>
  <c r="U5" i="55"/>
  <c r="Y4" i="55"/>
  <c r="X4" i="55"/>
  <c r="W4" i="55"/>
  <c r="V4" i="55"/>
  <c r="U4" i="55"/>
  <c r="U40" i="54"/>
  <c r="S40" i="54"/>
  <c r="R40" i="54"/>
  <c r="Q40" i="54"/>
  <c r="P40" i="54"/>
  <c r="O40" i="54"/>
  <c r="U33" i="54"/>
  <c r="T33" i="54"/>
  <c r="S33" i="54"/>
  <c r="R33" i="54"/>
  <c r="Q33" i="54"/>
  <c r="P33" i="54"/>
  <c r="O33" i="54"/>
  <c r="N33" i="54"/>
  <c r="M33" i="54"/>
  <c r="T26" i="54"/>
  <c r="S26" i="54"/>
  <c r="R26" i="54"/>
  <c r="Q26" i="54"/>
  <c r="P26" i="54"/>
  <c r="T25" i="54"/>
  <c r="S25" i="54"/>
  <c r="R25" i="54"/>
  <c r="Q25" i="54"/>
  <c r="P25" i="54"/>
  <c r="M25" i="54"/>
  <c r="N23" i="54"/>
  <c r="M23" i="54"/>
  <c r="M26" i="54" s="1"/>
  <c r="N22" i="54"/>
  <c r="O25" i="54" s="1"/>
  <c r="M22" i="54"/>
  <c r="L22" i="54"/>
  <c r="K22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N16" i="54"/>
  <c r="M16" i="54"/>
  <c r="L16" i="54"/>
  <c r="K16" i="54"/>
  <c r="J16" i="54"/>
  <c r="I16" i="54"/>
  <c r="H16" i="54"/>
  <c r="G16" i="54"/>
  <c r="Y6" i="54"/>
  <c r="X6" i="54"/>
  <c r="W6" i="54"/>
  <c r="V6" i="54"/>
  <c r="U6" i="54"/>
  <c r="N6" i="54"/>
  <c r="Y5" i="54"/>
  <c r="X5" i="54"/>
  <c r="W5" i="54"/>
  <c r="V5" i="54"/>
  <c r="U5" i="54"/>
  <c r="Y4" i="54"/>
  <c r="X4" i="54"/>
  <c r="W4" i="54"/>
  <c r="V4" i="54"/>
  <c r="U4" i="54"/>
  <c r="N25" i="56" l="1"/>
  <c r="N25" i="54"/>
  <c r="N25" i="55"/>
  <c r="N26" i="54"/>
  <c r="N26" i="56"/>
  <c r="N26" i="55"/>
  <c r="O26" i="54"/>
  <c r="G28" i="16" l="1"/>
  <c r="G90" i="16"/>
  <c r="G93" i="16"/>
  <c r="G47" i="16"/>
  <c r="G34" i="16"/>
  <c r="G32" i="16"/>
  <c r="G43" i="16"/>
  <c r="G53" i="16"/>
  <c r="G44" i="16"/>
  <c r="G58" i="16"/>
  <c r="G49" i="16"/>
  <c r="G39" i="16"/>
  <c r="G22" i="16"/>
  <c r="G38" i="16"/>
  <c r="G68" i="16"/>
  <c r="G42" i="16"/>
  <c r="G73" i="16"/>
  <c r="G46" i="16"/>
  <c r="G67" i="16"/>
  <c r="G87" i="16"/>
  <c r="G30" i="16"/>
  <c r="G36" i="16"/>
  <c r="G27" i="16"/>
  <c r="G71" i="16"/>
  <c r="G101" i="16"/>
  <c r="G70" i="16"/>
  <c r="G99" i="16"/>
  <c r="G57" i="16"/>
  <c r="G45" i="16"/>
  <c r="G94" i="16"/>
  <c r="G72" i="16"/>
  <c r="G25" i="16"/>
  <c r="G31" i="16"/>
  <c r="G75" i="16"/>
  <c r="G52" i="16"/>
  <c r="G74" i="16"/>
  <c r="G51" i="16"/>
  <c r="G96" i="16"/>
  <c r="G91" i="16"/>
  <c r="G79" i="16"/>
  <c r="G83" i="16"/>
  <c r="G64" i="16"/>
  <c r="G78" i="16"/>
  <c r="G86" i="16"/>
  <c r="G56" i="16"/>
  <c r="G60" i="16"/>
  <c r="G66" i="16"/>
  <c r="G65" i="16"/>
  <c r="G97" i="16"/>
  <c r="G88" i="16"/>
  <c r="G33" i="16"/>
  <c r="G48" i="16"/>
  <c r="G69" i="16"/>
  <c r="G77" i="16"/>
  <c r="G76" i="16"/>
  <c r="G98" i="16"/>
  <c r="G62" i="16"/>
  <c r="G100" i="16"/>
  <c r="G40" i="16"/>
  <c r="G35" i="16"/>
  <c r="G80" i="16"/>
  <c r="G81" i="16"/>
  <c r="G24" i="16"/>
  <c r="G21" i="16"/>
  <c r="G50" i="16"/>
  <c r="G95" i="16"/>
  <c r="G84" i="16"/>
  <c r="G59" i="16"/>
  <c r="G82" i="16"/>
  <c r="G26" i="16"/>
  <c r="G92" i="16"/>
  <c r="G102" i="16"/>
  <c r="G104" i="16"/>
  <c r="G85" i="16"/>
  <c r="G37" i="16"/>
  <c r="G89" i="16"/>
  <c r="G55" i="16"/>
  <c r="G61" i="16"/>
  <c r="G41" i="16"/>
  <c r="G54" i="16"/>
  <c r="G29" i="16"/>
  <c r="G23" i="16"/>
  <c r="G63" i="16"/>
  <c r="G105" i="16"/>
  <c r="G103" i="16"/>
</calcChain>
</file>

<file path=xl/sharedStrings.xml><?xml version="1.0" encoding="utf-8"?>
<sst xmlns="http://schemas.openxmlformats.org/spreadsheetml/2006/main" count="444" uniqueCount="275">
  <si>
    <t>Премии</t>
  </si>
  <si>
    <t>ОСАГО</t>
  </si>
  <si>
    <t>страхование жизни</t>
  </si>
  <si>
    <t>Темп прироста премий (правая шкала)</t>
  </si>
  <si>
    <t>Темп прироста выплат (правая шкала)</t>
  </si>
  <si>
    <t>ДМС</t>
  </si>
  <si>
    <t>автокаско</t>
  </si>
  <si>
    <t>прочее</t>
  </si>
  <si>
    <t>Весь рынок</t>
  </si>
  <si>
    <t>кредитные организации</t>
  </si>
  <si>
    <t>страховые брокеры</t>
  </si>
  <si>
    <t>стр-е жизни</t>
  </si>
  <si>
    <t>облигации* (за исключением гос. и муниципальных ценных бумаг, облигаций с ипотечным покрытием, облигаций ипотечных агентств и жилищных сертификатов).</t>
  </si>
  <si>
    <t>КУ</t>
  </si>
  <si>
    <t>КР</t>
  </si>
  <si>
    <t>Банковские вклады (депозиты)</t>
  </si>
  <si>
    <t xml:space="preserve">Акции </t>
  </si>
  <si>
    <t>Недвижимое имущество</t>
  </si>
  <si>
    <t>стр-е прочего имущества ЮЛ</t>
  </si>
  <si>
    <t>стр-е автокаско</t>
  </si>
  <si>
    <t>Дебиторская задолженность</t>
  </si>
  <si>
    <t>Облигации*</t>
  </si>
  <si>
    <t>Государственные и  муниципальные ценные бумаги</t>
  </si>
  <si>
    <t>Доля перестраховщиков в страховых резервах</t>
  </si>
  <si>
    <t>Денежные средства</t>
  </si>
  <si>
    <t>Прочие</t>
  </si>
  <si>
    <t xml:space="preserve">стр-е от НС и болезней </t>
  </si>
  <si>
    <t xml:space="preserve">прочие </t>
  </si>
  <si>
    <t>Сведения о страховых премиях по субъектам Российской Федерации в разрезе страховщиков</t>
  </si>
  <si>
    <t>Дата составления отчета: 30.08.2017</t>
  </si>
  <si>
    <t>Отчетный период: Январь-Июнь 2017 г.</t>
  </si>
  <si>
    <t>Рег №</t>
  </si>
  <si>
    <t>Наименование</t>
  </si>
  <si>
    <t>Добровольное и обязательное страхование (кроме обязательного медицинского страхования) - всего</t>
  </si>
  <si>
    <t>Всего</t>
  </si>
  <si>
    <t>в том числе</t>
  </si>
  <si>
    <t>гражданской ответственности владельцев транспортных средств</t>
  </si>
  <si>
    <t>ИТОГО:</t>
  </si>
  <si>
    <t>По договорам страхования на территории Российской Федерации - всего</t>
  </si>
  <si>
    <t>в том числе по субъектам Российской Федерации:</t>
  </si>
  <si>
    <t xml:space="preserve">  Алтайский край</t>
  </si>
  <si>
    <t xml:space="preserve">  Краснодарский край</t>
  </si>
  <si>
    <t xml:space="preserve">  Красноярский край</t>
  </si>
  <si>
    <t xml:space="preserve">  Приморский край</t>
  </si>
  <si>
    <t xml:space="preserve">  Ставропольский край</t>
  </si>
  <si>
    <t xml:space="preserve">  Хабаровский край</t>
  </si>
  <si>
    <t xml:space="preserve">  Амурская область</t>
  </si>
  <si>
    <t xml:space="preserve">  Архангельская область без данных по Ненецкому автономному округу</t>
  </si>
  <si>
    <t xml:space="preserve">  Ненецкий автономный округ</t>
  </si>
  <si>
    <t xml:space="preserve">  Астраханская область</t>
  </si>
  <si>
    <t xml:space="preserve">  Белгородская область</t>
  </si>
  <si>
    <t xml:space="preserve">  Брянская область</t>
  </si>
  <si>
    <t xml:space="preserve">  Владимирская область</t>
  </si>
  <si>
    <t xml:space="preserve">  Волгоградская область</t>
  </si>
  <si>
    <t xml:space="preserve">  Вологодская область</t>
  </si>
  <si>
    <t xml:space="preserve">  Воронежская область</t>
  </si>
  <si>
    <t xml:space="preserve">  Нижегородская область</t>
  </si>
  <si>
    <t xml:space="preserve">  Ивановская область</t>
  </si>
  <si>
    <t xml:space="preserve">  Иркутская область</t>
  </si>
  <si>
    <t xml:space="preserve">  Республика Ингушетия</t>
  </si>
  <si>
    <t xml:space="preserve">  Калининградская область</t>
  </si>
  <si>
    <t xml:space="preserve">  Тверская область</t>
  </si>
  <si>
    <t xml:space="preserve">  Калужская область</t>
  </si>
  <si>
    <t xml:space="preserve">  Камчатский край</t>
  </si>
  <si>
    <t xml:space="preserve">  Кемеровская область</t>
  </si>
  <si>
    <t xml:space="preserve">  Кировская область</t>
  </si>
  <si>
    <t xml:space="preserve">  Костромская область</t>
  </si>
  <si>
    <t xml:space="preserve">  Республика Крым</t>
  </si>
  <si>
    <t xml:space="preserve">  Самарская область</t>
  </si>
  <si>
    <t xml:space="preserve">  Курганская область</t>
  </si>
  <si>
    <t xml:space="preserve">  Курская область</t>
  </si>
  <si>
    <t xml:space="preserve">  город Санкт - Петербург</t>
  </si>
  <si>
    <t xml:space="preserve">  Ленинградская область</t>
  </si>
  <si>
    <t xml:space="preserve">  Липецкая область</t>
  </si>
  <si>
    <t xml:space="preserve">  Магаданская область</t>
  </si>
  <si>
    <t xml:space="preserve">  город Москва</t>
  </si>
  <si>
    <t xml:space="preserve">  Московская область</t>
  </si>
  <si>
    <t xml:space="preserve">  Мурманская область</t>
  </si>
  <si>
    <t xml:space="preserve">  Новгородская область</t>
  </si>
  <si>
    <t xml:space="preserve">  Новосибирская область</t>
  </si>
  <si>
    <t xml:space="preserve">  Омская область</t>
  </si>
  <si>
    <t xml:space="preserve">  Оренбургская область</t>
  </si>
  <si>
    <t xml:space="preserve">  Орловская область</t>
  </si>
  <si>
    <t xml:space="preserve">  Пензенская область</t>
  </si>
  <si>
    <t xml:space="preserve">  Пермский край</t>
  </si>
  <si>
    <t xml:space="preserve">  Псковская область</t>
  </si>
  <si>
    <t xml:space="preserve">  Ростовская область</t>
  </si>
  <si>
    <t xml:space="preserve">  Рязанская область</t>
  </si>
  <si>
    <t xml:space="preserve">  Саратовская область</t>
  </si>
  <si>
    <t xml:space="preserve">  Сахалинская область</t>
  </si>
  <si>
    <t xml:space="preserve">  Свердловская область</t>
  </si>
  <si>
    <t xml:space="preserve">  Смоленская область</t>
  </si>
  <si>
    <t xml:space="preserve">  город Севастополь</t>
  </si>
  <si>
    <t xml:space="preserve">  Тамбовская область</t>
  </si>
  <si>
    <t xml:space="preserve">  Томская область</t>
  </si>
  <si>
    <t xml:space="preserve">  Тульская область</t>
  </si>
  <si>
    <t xml:space="preserve">  Тюменская область без данных по Ханты-Мансийскому автономному округу - Югре и Ямало-Ненецкому автономному округу</t>
  </si>
  <si>
    <t xml:space="preserve">  Ханты-Мансийский автономный округ - Югра</t>
  </si>
  <si>
    <t xml:space="preserve">  Ямало-Ненецкий автономный округ</t>
  </si>
  <si>
    <t xml:space="preserve">  Ульяновская область</t>
  </si>
  <si>
    <t xml:space="preserve">  Челябинская область</t>
  </si>
  <si>
    <t xml:space="preserve">  Забайкальский край</t>
  </si>
  <si>
    <t xml:space="preserve">  Чукотский автономный округ</t>
  </si>
  <si>
    <t xml:space="preserve">  Ярославская область</t>
  </si>
  <si>
    <t xml:space="preserve">  Республика Адыгея</t>
  </si>
  <si>
    <t xml:space="preserve">  Республика Башкортостан</t>
  </si>
  <si>
    <t xml:space="preserve">  Республика Бурятия</t>
  </si>
  <si>
    <t xml:space="preserve">  Республика Дагестан</t>
  </si>
  <si>
    <t xml:space="preserve">  Кабардино-Балкарская Республика</t>
  </si>
  <si>
    <t xml:space="preserve">  Республика Алтай</t>
  </si>
  <si>
    <t xml:space="preserve">  Республика Калмыкия</t>
  </si>
  <si>
    <t xml:space="preserve">  Республика Карелия</t>
  </si>
  <si>
    <t xml:space="preserve">  Республика Коми</t>
  </si>
  <si>
    <t xml:space="preserve">  Республика Марий Эл</t>
  </si>
  <si>
    <t xml:space="preserve">  Республика Мордовия</t>
  </si>
  <si>
    <t xml:space="preserve">  Республика Северная Осетия - Алания</t>
  </si>
  <si>
    <t xml:space="preserve">  Карачаево-Черкесская Республика</t>
  </si>
  <si>
    <t xml:space="preserve">  Республика Татарстан</t>
  </si>
  <si>
    <t xml:space="preserve">  Республика Тыва</t>
  </si>
  <si>
    <t xml:space="preserve">  Удмуртская Республика</t>
  </si>
  <si>
    <t xml:space="preserve">  Республика Хакасия</t>
  </si>
  <si>
    <t xml:space="preserve">  Чеченская Республика</t>
  </si>
  <si>
    <t xml:space="preserve">  Чувашская Республика - Чувашия</t>
  </si>
  <si>
    <t xml:space="preserve">  Республика Саха (Якутия)</t>
  </si>
  <si>
    <t xml:space="preserve">  Еврейская автономная область</t>
  </si>
  <si>
    <t xml:space="preserve">Выплаты </t>
  </si>
  <si>
    <t>ВСЕГО</t>
  </si>
  <si>
    <t>1 пг 2017</t>
  </si>
  <si>
    <t>ч</t>
  </si>
  <si>
    <t>без посредников (кроме интернет-продаж)</t>
  </si>
  <si>
    <t>посредством интернет-продаж</t>
  </si>
  <si>
    <t xml:space="preserve">страховые брокеры </t>
  </si>
  <si>
    <t>физические лица ( в т.ч. ИП)</t>
  </si>
  <si>
    <t>Премии (за квартал)</t>
  </si>
  <si>
    <t xml:space="preserve">Выплаты (за квартал) </t>
  </si>
  <si>
    <t>добровольное</t>
  </si>
  <si>
    <t>обязательное</t>
  </si>
  <si>
    <t>страхование прочего имущества ЮЛ</t>
  </si>
  <si>
    <t>I кв. 2018</t>
  </si>
  <si>
    <t>II кв. 2018</t>
  </si>
  <si>
    <t>страхование от НС и болезней</t>
  </si>
  <si>
    <t>III кв. 2018</t>
  </si>
  <si>
    <t>IV кв. 2018</t>
  </si>
  <si>
    <t>I кв. 2019</t>
  </si>
  <si>
    <t>II кв. 2019</t>
  </si>
  <si>
    <t>III кв. 2019</t>
  </si>
  <si>
    <t>Страхование жизни (кроме страхования жизни заемщиков)</t>
  </si>
  <si>
    <t>Страхование жизни заемщиков</t>
  </si>
  <si>
    <t>Страхование от НС и болезней</t>
  </si>
  <si>
    <t>Страхование автокаско</t>
  </si>
  <si>
    <t>IV кв. 2019</t>
  </si>
  <si>
    <t>стр-е от НС и болезней</t>
  </si>
  <si>
    <t>регионы с кв больше 100</t>
  </si>
  <si>
    <t>доля взносов, приходящаяся на них</t>
  </si>
  <si>
    <t>2018*</t>
  </si>
  <si>
    <t>9М2019</t>
  </si>
  <si>
    <t>РВД</t>
  </si>
  <si>
    <t>ККУ</t>
  </si>
  <si>
    <t>РГС</t>
  </si>
  <si>
    <t>по учетным группам</t>
  </si>
  <si>
    <t>Повышение тарифов для молодых и неопытных водителей - изменение КВС, изменение КТ</t>
  </si>
  <si>
    <t>октябрь 2014 -повышение базового тарифа, тарифный коридор</t>
  </si>
  <si>
    <t>апрель 2015 - повышение базового тарифа, расширение тарифного коридора до 20%, повышение КТ</t>
  </si>
  <si>
    <t>расширение тарифного коридора</t>
  </si>
  <si>
    <t>объем взносов</t>
  </si>
  <si>
    <t>объем выплат</t>
  </si>
  <si>
    <t>темпы прироста взносов</t>
  </si>
  <si>
    <t>темпы прироста выплат</t>
  </si>
  <si>
    <t>темпы прироста взносов t-1</t>
  </si>
  <si>
    <t>доля на рынке</t>
  </si>
  <si>
    <t>средняя премия (правая шкала)</t>
  </si>
  <si>
    <t>средняя выплата</t>
  </si>
  <si>
    <t>темпы прироста средней премии</t>
  </si>
  <si>
    <t>темпы прироста средней выплаты</t>
  </si>
  <si>
    <t>9М2018</t>
  </si>
  <si>
    <t>количество заключенных договоров</t>
  </si>
  <si>
    <t>число урегулированных страховых случае</t>
  </si>
  <si>
    <t>количество отказов из общего числа урегулир</t>
  </si>
  <si>
    <t>доля отказов в урегулированных</t>
  </si>
  <si>
    <t>число компаний по ОСАГО</t>
  </si>
  <si>
    <t>число компаний всего</t>
  </si>
  <si>
    <t>№ п/п</t>
  </si>
  <si>
    <t>Доля ОСАГО в портфеле</t>
  </si>
  <si>
    <t>СК с долей ОСАГО в портфеле более 70%</t>
  </si>
  <si>
    <t xml:space="preserve">заработанные страховые премии-нетто-перестрахование </t>
  </si>
  <si>
    <t xml:space="preserve">состоявшиеся убытки-нетто-перестрахование </t>
  </si>
  <si>
    <t>Расходы по ведению страховых операций – нетто-перестрахование</t>
  </si>
  <si>
    <t xml:space="preserve">отчисления от страховых премий </t>
  </si>
  <si>
    <t xml:space="preserve">прочие доходы по страхованию иному, чем страхование жизни </t>
  </si>
  <si>
    <t xml:space="preserve">прочие расходы по страхованию иному, чем страхование жизни </t>
  </si>
  <si>
    <r>
      <t xml:space="preserve">Общие и административные расходы </t>
    </r>
    <r>
      <rPr>
        <sz val="7"/>
        <color theme="0" tint="-0.499984740745262"/>
        <rFont val="Calibri"/>
        <family val="2"/>
        <charset val="204"/>
        <scheme val="minor"/>
      </rPr>
      <t xml:space="preserve"> </t>
    </r>
  </si>
  <si>
    <t>Прибыль</t>
  </si>
  <si>
    <t xml:space="preserve">Общие и административные расходы  </t>
  </si>
  <si>
    <t>30.06.208</t>
  </si>
  <si>
    <t>30.06.209</t>
  </si>
  <si>
    <t>Норм 31.12.2018</t>
  </si>
  <si>
    <t>Факт 31.12.2018</t>
  </si>
  <si>
    <t>Норм 30.09.2019</t>
  </si>
  <si>
    <t>Факт 30.09.2019</t>
  </si>
  <si>
    <t>РОЕ</t>
  </si>
  <si>
    <t>Маржа</t>
  </si>
  <si>
    <t>ООО СО "ВЕРНА"</t>
  </si>
  <si>
    <t>ООО СК "РЕСО-Шанс"</t>
  </si>
  <si>
    <t>АО "СК "Астро-Волга"</t>
  </si>
  <si>
    <t>АО СК " Армеец"</t>
  </si>
  <si>
    <t>ООО "НСГ-"Росэнерго"</t>
  </si>
  <si>
    <t>ПАО "АСКО-СТРАХОВАНИЕ"</t>
  </si>
  <si>
    <t>САО "Надежда"</t>
  </si>
  <si>
    <t>АО "СО "Талисман"</t>
  </si>
  <si>
    <t>СК с долей ОСАГО в портфеле от 50 до 70%</t>
  </si>
  <si>
    <t xml:space="preserve">ООО "Страховая компания "СДС" </t>
  </si>
  <si>
    <t>АО СК "Двадцать первый век"</t>
  </si>
  <si>
    <t>АО "СК ГАЙДЕ"</t>
  </si>
  <si>
    <t>АО "Боровицкое страховое общество"</t>
  </si>
  <si>
    <t>АО СК "БАСК"</t>
  </si>
  <si>
    <t>АО "ОСК"</t>
  </si>
  <si>
    <t>ООО Страховая Компания  "Гелиос"</t>
  </si>
  <si>
    <t>СК с долей ОСАГО в портфеле от 30 до 50%</t>
  </si>
  <si>
    <t>ООО "СФ "Адонис"</t>
  </si>
  <si>
    <t>АО "ГСК "Югория"</t>
  </si>
  <si>
    <t>АО "МАКС"</t>
  </si>
  <si>
    <t>ООО СК "Паритет-СК"</t>
  </si>
  <si>
    <t>СПАО "РЕСО-Гарантия"</t>
  </si>
  <si>
    <t>АО СК "Чулпан"</t>
  </si>
  <si>
    <t>ООО  "Зетта Страхование"</t>
  </si>
  <si>
    <t>Доля убыточных регионов во взносах ОСАГО</t>
  </si>
  <si>
    <t>Доля ОСАГО в порфеле</t>
  </si>
  <si>
    <t>РЫНОК В ЦЕЛОМ</t>
  </si>
  <si>
    <t>Компании с долей ОСАГО выше 70%</t>
  </si>
  <si>
    <t>Компании с долей ОСАГО от 50 до 70%</t>
  </si>
  <si>
    <t>Компании с долей ОСАГО от 30 до 50%</t>
  </si>
  <si>
    <t>Компании с долей ОСАГО выше 30%, с долей убыточных регионов в портфеле ОСАГО более 30%</t>
  </si>
  <si>
    <t>Среднее значение по рынку</t>
  </si>
  <si>
    <t>I кв. 2020</t>
  </si>
  <si>
    <t>%</t>
  </si>
  <si>
    <t>Рисунок 1</t>
  </si>
  <si>
    <t>Квартальная динамика основных показателей деятельности страховщиков</t>
  </si>
  <si>
    <t>Источник: Банк России</t>
  </si>
  <si>
    <t>Рисунок 2</t>
  </si>
  <si>
    <t>Рисунок 3</t>
  </si>
  <si>
    <t>II кв. 2020</t>
  </si>
  <si>
    <t>Рисунок 5</t>
  </si>
  <si>
    <t xml:space="preserve"> кредитные организации</t>
  </si>
  <si>
    <t xml:space="preserve"> физические лица (в том числе ИП)</t>
  </si>
  <si>
    <t>другие юридические лица</t>
  </si>
  <si>
    <t>организации, осуществляющие деятельность по торговле транспортными средствами</t>
  </si>
  <si>
    <t>Рисунок 6</t>
  </si>
  <si>
    <t>Структура каналов продаж - распределение страховой премии по каналам продаж, %</t>
  </si>
  <si>
    <t>Рисунок 7</t>
  </si>
  <si>
    <t>Структура распределения вознаграждения посредникам (% от совокупной величины вознаграждения)</t>
  </si>
  <si>
    <t>Рисунок 8</t>
  </si>
  <si>
    <t>Динамика скользящего коэффициента выплат отдельных секторов (%)</t>
  </si>
  <si>
    <t>Рисунок 10</t>
  </si>
  <si>
    <t>Структура активов страховщиков (%)</t>
  </si>
  <si>
    <t>Млрд рублей</t>
  </si>
  <si>
    <t>Вклад основных сегментов в динамику премий (% прироста каждого вида страхования в совокупном приросте)</t>
  </si>
  <si>
    <t>Вклад основных сегментов в динамику выплат (% прироста каждого вида страхования в совокупном приросте)</t>
  </si>
  <si>
    <t>III кв. 2020</t>
  </si>
  <si>
    <t>Рисунок 4</t>
  </si>
  <si>
    <t>IV кв. 2020</t>
  </si>
  <si>
    <t>Рисунок 9</t>
  </si>
  <si>
    <t>I кв. 2021</t>
  </si>
  <si>
    <t>Структура страхового рынка по доле премий, %</t>
  </si>
  <si>
    <t>II кв. 2021</t>
  </si>
  <si>
    <r>
      <t>Страхование прочего им</t>
    </r>
    <r>
      <rPr>
        <sz val="11"/>
        <rFont val="Calibri"/>
        <family val="2"/>
        <charset val="204"/>
        <scheme val="minor"/>
      </rPr>
      <t>ущества физических</t>
    </r>
    <r>
      <rPr>
        <sz val="11"/>
        <color theme="1"/>
        <rFont val="Calibri"/>
        <family val="2"/>
        <charset val="204"/>
        <scheme val="minor"/>
      </rPr>
      <t xml:space="preserve"> лиц</t>
    </r>
  </si>
  <si>
    <t>Динамика долей комиссии посредников</t>
  </si>
  <si>
    <t>III кв. 2021</t>
  </si>
  <si>
    <t>3кв2021</t>
  </si>
  <si>
    <t>3кв2020</t>
  </si>
  <si>
    <t xml:space="preserve">Рисунок 5. </t>
  </si>
  <si>
    <t>Структура премий по страхованию выезжающих за рубеж, 2021 г.</t>
  </si>
  <si>
    <t>Страхование финансовых рисков</t>
  </si>
  <si>
    <t xml:space="preserve">Рисунок 6. </t>
  </si>
  <si>
    <t>Структура выплат по страхованию выезжающих за рубеж, 2021 г.</t>
  </si>
  <si>
    <t>Скользящие коэффициенты убыточности и расходов за 2021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</si>
</sst>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0.0%"/>
    <numFmt numFmtId="166" formatCode="_(&quot;р.&quot;* #,##0.00_);_(&quot;р.&quot;* \(#,##0.00\);_(&quot;р.&quot;* &quot;-&quot;??_);_(@_)"/>
    <numFmt numFmtId="167" formatCode="_(* #,##0_);_(* \(#,##0\);_(* &quot;-&quot;_);_(@_)"/>
    <numFmt numFmtId="168" formatCode="_(* #,##0.00_);_(* \(#,##0.00\);_(* &quot;-&quot;??_);_(@_)"/>
    <numFmt numFmtId="169" formatCode="#,##0.0"/>
    <numFmt numFmtId="170" formatCode="0.0"/>
    <numFmt numFmtId="171" formatCode="#,##0;\(#,##0\);\-"/>
    <numFmt numFmtId="172" formatCode="#,##0.00000000_ ;\-#,##0.00000000\ "/>
    <numFmt numFmtId="173" formatCode="_-* #,##0.0\ _₽_-;\-* #,##0.0\ _₽_-;_-* &quot;-&quot;??\ _₽_-;_-@_-"/>
    <numFmt numFmtId="174" formatCode="_-* #,##0\ _₽_-;\-* #,##0\ _₽_-;_-* &quot;-&quot;??\ _₽_-;_-@_-"/>
    <numFmt numFmtId="175" formatCode="0.000%"/>
    <numFmt numFmtId="176" formatCode="0.00000000000%"/>
  </numFmts>
  <fonts count="68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u/>
      <sz val="9"/>
      <color indexed="12"/>
      <name val="Tahoma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Verdana"/>
      <family val="2"/>
      <charset val="204"/>
    </font>
    <font>
      <sz val="11"/>
      <color indexed="8"/>
      <name val="Calibri"/>
      <family val="2"/>
      <scheme val="minor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9"/>
      <name val="Tahoma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0" tint="-0.49998474074526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222222"/>
      <name val="Andale WT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222222"/>
      <name val="Andale WT"/>
      <family val="2"/>
    </font>
    <font>
      <sz val="7"/>
      <color theme="0" tint="-0.499984740745262"/>
      <name val="Calibri"/>
      <family val="2"/>
      <charset val="204"/>
      <scheme val="minor"/>
    </font>
    <font>
      <sz val="10"/>
      <name val="Tahom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8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5" fillId="34" borderId="0" applyNumberFormat="0" applyBorder="0" applyAlignment="0" applyProtection="0"/>
    <xf numFmtId="0" fontId="7" fillId="34" borderId="0" applyNumberFormat="0" applyBorder="0" applyAlignment="0" applyProtection="0"/>
    <xf numFmtId="0" fontId="5" fillId="10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5" fillId="35" borderId="0" applyNumberFormat="0" applyBorder="0" applyAlignment="0" applyProtection="0"/>
    <xf numFmtId="0" fontId="7" fillId="35" borderId="0" applyNumberFormat="0" applyBorder="0" applyAlignment="0" applyProtection="0"/>
    <xf numFmtId="0" fontId="5" fillId="1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5" fillId="36" borderId="0" applyNumberFormat="0" applyBorder="0" applyAlignment="0" applyProtection="0"/>
    <xf numFmtId="0" fontId="7" fillId="36" borderId="0" applyNumberFormat="0" applyBorder="0" applyAlignment="0" applyProtection="0"/>
    <xf numFmtId="0" fontId="5" fillId="18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5" fillId="37" borderId="0" applyNumberFormat="0" applyBorder="0" applyAlignment="0" applyProtection="0"/>
    <xf numFmtId="0" fontId="7" fillId="37" borderId="0" applyNumberFormat="0" applyBorder="0" applyAlignment="0" applyProtection="0"/>
    <xf numFmtId="0" fontId="5" fillId="22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5" fillId="26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5" fillId="30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" fillId="11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" fillId="15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5" fillId="42" borderId="0" applyNumberFormat="0" applyBorder="0" applyAlignment="0" applyProtection="0"/>
    <xf numFmtId="0" fontId="7" fillId="42" borderId="0" applyNumberFormat="0" applyBorder="0" applyAlignment="0" applyProtection="0"/>
    <xf numFmtId="0" fontId="5" fillId="19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5" fillId="23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5" fillId="27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5" fillId="31" borderId="0" applyNumberFormat="0" applyBorder="0" applyAlignment="0" applyProtection="0"/>
    <xf numFmtId="0" fontId="7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2" borderId="0" applyNumberFormat="0" applyBorder="0" applyAlignment="0" applyProtection="0"/>
    <xf numFmtId="0" fontId="8" fillId="44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9" fillId="1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20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4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28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9" fillId="47" borderId="0" applyNumberFormat="0" applyBorder="0" applyAlignment="0" applyProtection="0"/>
    <xf numFmtId="0" fontId="8" fillId="47" borderId="0" applyNumberFormat="0" applyBorder="0" applyAlignment="0" applyProtection="0"/>
    <xf numFmtId="0" fontId="9" fillId="32" borderId="0" applyNumberFormat="0" applyBorder="0" applyAlignment="0" applyProtection="0"/>
    <xf numFmtId="0" fontId="7" fillId="0" borderId="0"/>
    <xf numFmtId="0" fontId="11" fillId="0" borderId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9" fillId="9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9" fillId="13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9" fillId="17" borderId="0" applyNumberFormat="0" applyBorder="0" applyAlignment="0" applyProtection="0"/>
    <xf numFmtId="0" fontId="8" fillId="50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1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25" borderId="0" applyNumberFormat="0" applyBorder="0" applyAlignment="0" applyProtection="0"/>
    <xf numFmtId="0" fontId="8" fillId="46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9" fillId="29" borderId="0" applyNumberFormat="0" applyBorder="0" applyAlignment="0" applyProtection="0"/>
    <xf numFmtId="0" fontId="8" fillId="51" borderId="0" applyNumberFormat="0" applyBorder="0" applyAlignment="0" applyProtection="0"/>
    <xf numFmtId="0" fontId="12" fillId="39" borderId="10" applyNumberFormat="0" applyAlignment="0" applyProtection="0"/>
    <xf numFmtId="0" fontId="12" fillId="39" borderId="10" applyNumberFormat="0" applyAlignment="0" applyProtection="0"/>
    <xf numFmtId="0" fontId="12" fillId="39" borderId="10" applyNumberFormat="0" applyAlignment="0" applyProtection="0"/>
    <xf numFmtId="0" fontId="13" fillId="5" borderId="4" applyNumberFormat="0" applyAlignment="0" applyProtection="0"/>
    <xf numFmtId="0" fontId="12" fillId="39" borderId="10" applyNumberFormat="0" applyAlignment="0" applyProtection="0"/>
    <xf numFmtId="0" fontId="14" fillId="52" borderId="11" applyNumberFormat="0" applyAlignment="0" applyProtection="0"/>
    <xf numFmtId="0" fontId="14" fillId="52" borderId="11" applyNumberFormat="0" applyAlignment="0" applyProtection="0"/>
    <xf numFmtId="0" fontId="14" fillId="52" borderId="11" applyNumberFormat="0" applyAlignment="0" applyProtection="0"/>
    <xf numFmtId="0" fontId="15" fillId="6" borderId="5" applyNumberFormat="0" applyAlignment="0" applyProtection="0"/>
    <xf numFmtId="0" fontId="14" fillId="52" borderId="11" applyNumberFormat="0" applyAlignment="0" applyProtection="0"/>
    <xf numFmtId="0" fontId="16" fillId="52" borderId="10" applyNumberFormat="0" applyAlignment="0" applyProtection="0"/>
    <xf numFmtId="0" fontId="16" fillId="52" borderId="10" applyNumberFormat="0" applyAlignment="0" applyProtection="0"/>
    <xf numFmtId="0" fontId="16" fillId="52" borderId="10" applyNumberFormat="0" applyAlignment="0" applyProtection="0"/>
    <xf numFmtId="0" fontId="17" fillId="6" borderId="4" applyNumberFormat="0" applyAlignment="0" applyProtection="0"/>
    <xf numFmtId="0" fontId="16" fillId="52" borderId="10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6" fontId="19" fillId="0" borderId="0" applyFont="0" applyFill="0" applyBorder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" fillId="0" borderId="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3" fillId="0" borderId="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4" fillId="0" borderId="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6" fillId="0" borderId="9" applyNumberFormat="0" applyFill="0" applyAlignment="0" applyProtection="0"/>
    <xf numFmtId="0" fontId="23" fillId="0" borderId="15" applyNumberFormat="0" applyFill="0" applyAlignment="0" applyProtection="0"/>
    <xf numFmtId="0" fontId="24" fillId="53" borderId="16" applyNumberFormat="0" applyAlignment="0" applyProtection="0"/>
    <xf numFmtId="0" fontId="24" fillId="53" borderId="16" applyNumberFormat="0" applyAlignment="0" applyProtection="0"/>
    <xf numFmtId="0" fontId="25" fillId="7" borderId="7" applyNumberFormat="0" applyAlignment="0" applyProtection="0"/>
    <xf numFmtId="0" fontId="24" fillId="53" borderId="16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8" fillId="4" borderId="0" applyNumberFormat="0" applyBorder="0" applyAlignment="0" applyProtection="0"/>
    <xf numFmtId="0" fontId="27" fillId="54" borderId="0" applyNumberFormat="0" applyBorder="0" applyAlignment="0" applyProtection="0"/>
    <xf numFmtId="0" fontId="10" fillId="0" borderId="0"/>
    <xf numFmtId="0" fontId="29" fillId="0" borderId="0"/>
    <xf numFmtId="0" fontId="10" fillId="0" borderId="0"/>
    <xf numFmtId="0" fontId="7" fillId="0" borderId="0"/>
    <xf numFmtId="0" fontId="10" fillId="0" borderId="0">
      <alignment wrapText="1"/>
    </xf>
    <xf numFmtId="0" fontId="30" fillId="0" borderId="0"/>
    <xf numFmtId="0" fontId="10" fillId="0" borderId="0"/>
    <xf numFmtId="0" fontId="29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10" fillId="0" borderId="0"/>
    <xf numFmtId="0" fontId="29" fillId="0" borderId="0"/>
    <xf numFmtId="0" fontId="5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29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33" fillId="0" borderId="0" applyFill="0" applyProtection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29" fillId="0" borderId="0"/>
    <xf numFmtId="0" fontId="5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10" fillId="0" borderId="0"/>
    <xf numFmtId="0" fontId="33" fillId="0" borderId="0" applyFill="0" applyProtection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33" fillId="0" borderId="0" applyFill="0" applyProtection="0"/>
    <xf numFmtId="0" fontId="7" fillId="0" borderId="0"/>
    <xf numFmtId="0" fontId="7" fillId="0" borderId="0"/>
    <xf numFmtId="0" fontId="11" fillId="0" borderId="0"/>
    <xf numFmtId="0" fontId="11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6" fillId="3" borderId="0" applyNumberFormat="0" applyBorder="0" applyAlignment="0" applyProtection="0"/>
    <xf numFmtId="0" fontId="35" fillId="35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55" borderId="17" applyNumberFormat="0" applyFont="0" applyAlignment="0" applyProtection="0"/>
    <xf numFmtId="0" fontId="19" fillId="55" borderId="17" applyNumberFormat="0" applyFont="0" applyAlignment="0" applyProtection="0"/>
    <xf numFmtId="0" fontId="7" fillId="8" borderId="8" applyNumberFormat="0" applyFont="0" applyAlignment="0" applyProtection="0"/>
    <xf numFmtId="0" fontId="19" fillId="55" borderId="17" applyNumberFormat="0" applyFont="0" applyAlignment="0" applyProtection="0"/>
    <xf numFmtId="0" fontId="7" fillId="8" borderId="8" applyNumberFormat="0" applyFont="0" applyAlignment="0" applyProtection="0"/>
    <xf numFmtId="0" fontId="5" fillId="8" borderId="8" applyNumberFormat="0" applyFont="0" applyAlignment="0" applyProtection="0"/>
    <xf numFmtId="0" fontId="19" fillId="55" borderId="17" applyNumberFormat="0" applyFont="0" applyAlignment="0" applyProtection="0"/>
    <xf numFmtId="0" fontId="7" fillId="55" borderId="17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1" fillId="0" borderId="6" applyNumberFormat="0" applyFill="0" applyAlignment="0" applyProtection="0"/>
    <xf numFmtId="0" fontId="40" fillId="0" borderId="18" applyNumberFormat="0" applyFill="0" applyAlignment="0" applyProtection="0"/>
    <xf numFmtId="0" fontId="4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6" fillId="2" borderId="0" applyNumberFormat="0" applyBorder="0" applyAlignment="0" applyProtection="0"/>
    <xf numFmtId="0" fontId="45" fillId="36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" fillId="0" borderId="0"/>
    <xf numFmtId="0" fontId="60" fillId="0" borderId="0"/>
    <xf numFmtId="0" fontId="19" fillId="0" borderId="0"/>
    <xf numFmtId="0" fontId="61" fillId="0" borderId="0"/>
    <xf numFmtId="43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5" fillId="0" borderId="0"/>
    <xf numFmtId="0" fontId="66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0" fillId="33" borderId="0" xfId="0" applyFill="1"/>
    <xf numFmtId="0" fontId="0" fillId="0" borderId="0" xfId="0"/>
    <xf numFmtId="0" fontId="50" fillId="0" borderId="0" xfId="0" applyFont="1"/>
    <xf numFmtId="0" fontId="51" fillId="0" borderId="0" xfId="0" applyFont="1"/>
    <xf numFmtId="0" fontId="50" fillId="57" borderId="0" xfId="0" applyFont="1" applyFill="1"/>
    <xf numFmtId="0" fontId="51" fillId="56" borderId="0" xfId="0" applyFont="1" applyFill="1"/>
    <xf numFmtId="0" fontId="50" fillId="56" borderId="0" xfId="0" applyFont="1" applyFill="1"/>
    <xf numFmtId="0" fontId="9" fillId="0" borderId="0" xfId="0" applyFont="1"/>
    <xf numFmtId="0" fontId="0" fillId="0" borderId="0" xfId="0" applyFill="1"/>
    <xf numFmtId="0" fontId="50" fillId="0" borderId="0" xfId="0" applyFont="1" applyFill="1"/>
    <xf numFmtId="0" fontId="53" fillId="0" borderId="0" xfId="0" applyFont="1"/>
    <xf numFmtId="165" fontId="0" fillId="0" borderId="0" xfId="2" applyNumberFormat="1" applyFont="1" applyFill="1"/>
    <xf numFmtId="0" fontId="0" fillId="0" borderId="0" xfId="0" applyFont="1"/>
    <xf numFmtId="171" fontId="56" fillId="0" borderId="0" xfId="162" applyNumberFormat="1" applyFont="1"/>
    <xf numFmtId="0" fontId="56" fillId="0" borderId="0" xfId="162" applyFont="1"/>
    <xf numFmtId="0" fontId="55" fillId="0" borderId="0" xfId="147" applyFont="1" applyFill="1" applyBorder="1" applyAlignment="1">
      <alignment horizontal="left" wrapText="1"/>
    </xf>
    <xf numFmtId="0" fontId="57" fillId="0" borderId="0" xfId="162" applyFont="1"/>
    <xf numFmtId="0" fontId="57" fillId="0" borderId="0" xfId="162" applyFont="1" applyAlignment="1">
      <alignment vertical="center"/>
    </xf>
    <xf numFmtId="0" fontId="56" fillId="0" borderId="0" xfId="162" applyFont="1" applyAlignment="1">
      <alignment wrapText="1"/>
    </xf>
    <xf numFmtId="171" fontId="56" fillId="0" borderId="0" xfId="162" applyNumberFormat="1" applyFont="1" applyAlignment="1">
      <alignment horizontal="right"/>
    </xf>
    <xf numFmtId="0" fontId="56" fillId="0" borderId="0" xfId="162" applyFont="1" applyAlignment="1">
      <alignment vertical="center"/>
    </xf>
    <xf numFmtId="171" fontId="56" fillId="0" borderId="21" xfId="162" applyNumberFormat="1" applyFont="1" applyBorder="1" applyAlignment="1">
      <alignment horizontal="center" vertical="center" wrapText="1"/>
    </xf>
    <xf numFmtId="0" fontId="56" fillId="0" borderId="19" xfId="162" applyFont="1" applyBorder="1" applyAlignment="1">
      <alignment horizontal="center" wrapText="1"/>
    </xf>
    <xf numFmtId="0" fontId="56" fillId="0" borderId="20" xfId="162" applyFont="1" applyBorder="1" applyAlignment="1">
      <alignment horizontal="center" vertical="center" wrapText="1"/>
    </xf>
    <xf numFmtId="171" fontId="56" fillId="0" borderId="20" xfId="162" applyNumberFormat="1" applyFont="1" applyBorder="1" applyAlignment="1">
      <alignment horizontal="center"/>
    </xf>
    <xf numFmtId="171" fontId="56" fillId="0" borderId="20" xfId="162" applyNumberFormat="1" applyFont="1" applyBorder="1" applyAlignment="1">
      <alignment horizontal="center" vertical="center" wrapText="1"/>
    </xf>
    <xf numFmtId="0" fontId="56" fillId="0" borderId="0" xfId="162" applyFont="1" applyAlignment="1">
      <alignment horizontal="right" wrapText="1"/>
    </xf>
    <xf numFmtId="0" fontId="55" fillId="0" borderId="24" xfId="162" applyFont="1" applyBorder="1" applyAlignment="1">
      <alignment horizontal="left" wrapText="1"/>
    </xf>
    <xf numFmtId="171" fontId="55" fillId="0" borderId="24" xfId="162" applyNumberFormat="1" applyFont="1" applyBorder="1" applyAlignment="1">
      <alignment horizontal="right"/>
    </xf>
    <xf numFmtId="171" fontId="55" fillId="0" borderId="21" xfId="162" applyNumberFormat="1" applyFont="1" applyBorder="1" applyAlignment="1">
      <alignment horizontal="right"/>
    </xf>
    <xf numFmtId="0" fontId="56" fillId="0" borderId="20" xfId="162" applyFont="1" applyBorder="1" applyAlignment="1">
      <alignment horizontal="left" wrapText="1"/>
    </xf>
    <xf numFmtId="0" fontId="56" fillId="0" borderId="24" xfId="162" applyFont="1" applyBorder="1" applyAlignment="1">
      <alignment horizontal="right" wrapText="1"/>
    </xf>
    <xf numFmtId="0" fontId="56" fillId="0" borderId="24" xfId="162" applyFont="1" applyBorder="1" applyAlignment="1">
      <alignment wrapText="1"/>
    </xf>
    <xf numFmtId="0" fontId="56" fillId="0" borderId="21" xfId="162" applyFont="1" applyBorder="1" applyAlignment="1">
      <alignment wrapText="1"/>
    </xf>
    <xf numFmtId="0" fontId="55" fillId="0" borderId="24" xfId="162" applyFont="1" applyBorder="1" applyAlignment="1">
      <alignment wrapText="1"/>
    </xf>
    <xf numFmtId="171" fontId="55" fillId="0" borderId="24" xfId="162" applyNumberFormat="1" applyFont="1" applyBorder="1"/>
    <xf numFmtId="171" fontId="56" fillId="0" borderId="19" xfId="162" applyNumberFormat="1" applyFont="1" applyBorder="1" applyAlignment="1">
      <alignment horizontal="center" wrapText="1"/>
    </xf>
    <xf numFmtId="171" fontId="58" fillId="0" borderId="19" xfId="386" applyNumberFormat="1" applyFont="1" applyFill="1" applyBorder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9" fontId="0" fillId="0" borderId="0" xfId="0" applyNumberFormat="1"/>
    <xf numFmtId="0" fontId="0" fillId="0" borderId="0" xfId="0"/>
    <xf numFmtId="0" fontId="0" fillId="0" borderId="0" xfId="0" applyFont="1"/>
    <xf numFmtId="169" fontId="0" fillId="0" borderId="0" xfId="0" applyNumberFormat="1"/>
    <xf numFmtId="165" fontId="50" fillId="0" borderId="0" xfId="2" applyNumberFormat="1" applyFont="1" applyFill="1"/>
    <xf numFmtId="0" fontId="51" fillId="0" borderId="0" xfId="0" applyFont="1" applyFill="1"/>
    <xf numFmtId="9" fontId="0" fillId="0" borderId="0" xfId="2" applyFont="1"/>
    <xf numFmtId="170" fontId="0" fillId="0" borderId="0" xfId="2" applyNumberFormat="1" applyFont="1" applyFill="1" applyBorder="1"/>
    <xf numFmtId="10" fontId="0" fillId="0" borderId="0" xfId="0" applyNumberFormat="1"/>
    <xf numFmtId="165" fontId="0" fillId="0" borderId="0" xfId="2" applyNumberFormat="1" applyFont="1"/>
    <xf numFmtId="172" fontId="0" fillId="0" borderId="0" xfId="0" applyNumberFormat="1"/>
    <xf numFmtId="1" fontId="0" fillId="0" borderId="0" xfId="0" applyNumberFormat="1"/>
    <xf numFmtId="0" fontId="61" fillId="0" borderId="0" xfId="431"/>
    <xf numFmtId="0" fontId="61" fillId="61" borderId="0" xfId="431" applyFill="1"/>
    <xf numFmtId="0" fontId="61" fillId="62" borderId="0" xfId="431" applyFill="1"/>
    <xf numFmtId="170" fontId="61" fillId="0" borderId="0" xfId="431" applyNumberFormat="1"/>
    <xf numFmtId="170" fontId="61" fillId="61" borderId="0" xfId="431" applyNumberFormat="1" applyFill="1"/>
    <xf numFmtId="170" fontId="61" fillId="62" borderId="0" xfId="431" applyNumberFormat="1" applyFill="1"/>
    <xf numFmtId="0" fontId="61" fillId="56" borderId="0" xfId="431" applyFill="1"/>
    <xf numFmtId="170" fontId="61" fillId="56" borderId="0" xfId="431" applyNumberFormat="1" applyFill="1"/>
    <xf numFmtId="173" fontId="0" fillId="0" borderId="0" xfId="432" applyNumberFormat="1" applyFont="1"/>
    <xf numFmtId="173" fontId="0" fillId="56" borderId="0" xfId="432" applyNumberFormat="1" applyFont="1" applyFill="1"/>
    <xf numFmtId="165" fontId="0" fillId="0" borderId="0" xfId="433" applyNumberFormat="1" applyFont="1"/>
    <xf numFmtId="9" fontId="0" fillId="0" borderId="0" xfId="433" applyFont="1"/>
    <xf numFmtId="0" fontId="61" fillId="0" borderId="0" xfId="431" applyFill="1"/>
    <xf numFmtId="3" fontId="61" fillId="62" borderId="0" xfId="431" applyNumberFormat="1" applyFill="1"/>
    <xf numFmtId="0" fontId="61" fillId="63" borderId="0" xfId="431" applyFill="1"/>
    <xf numFmtId="165" fontId="0" fillId="56" borderId="0" xfId="433" applyNumberFormat="1" applyFont="1" applyFill="1"/>
    <xf numFmtId="0" fontId="59" fillId="0" borderId="26" xfId="429" applyFont="1" applyBorder="1" applyAlignment="1">
      <alignment horizontal="center" vertical="center"/>
    </xf>
    <xf numFmtId="0" fontId="60" fillId="56" borderId="26" xfId="429" applyFill="1" applyBorder="1"/>
    <xf numFmtId="0" fontId="60" fillId="0" borderId="0" xfId="429"/>
    <xf numFmtId="0" fontId="60" fillId="0" borderId="26" xfId="429" applyBorder="1"/>
    <xf numFmtId="0" fontId="60" fillId="0" borderId="0" xfId="429" applyAlignment="1"/>
    <xf numFmtId="0" fontId="60" fillId="0" borderId="27" xfId="429" applyBorder="1" applyAlignment="1">
      <alignment horizontal="center"/>
    </xf>
    <xf numFmtId="0" fontId="60" fillId="0" borderId="0" xfId="429" applyBorder="1" applyAlignment="1">
      <alignment horizontal="center"/>
    </xf>
    <xf numFmtId="0" fontId="62" fillId="56" borderId="26" xfId="429" applyFont="1" applyFill="1" applyBorder="1" applyAlignment="1">
      <alignment horizontal="left" vertical="center"/>
    </xf>
    <xf numFmtId="0" fontId="49" fillId="60" borderId="28" xfId="429" applyFont="1" applyFill="1" applyBorder="1" applyAlignment="1">
      <alignment horizontal="left" vertical="center" wrapText="1" indent="1" readingOrder="1"/>
    </xf>
    <xf numFmtId="0" fontId="49" fillId="60" borderId="29" xfId="429" applyFont="1" applyFill="1" applyBorder="1" applyAlignment="1">
      <alignment horizontal="left" vertical="center" wrapText="1" indent="1" readingOrder="1"/>
    </xf>
    <xf numFmtId="0" fontId="49" fillId="57" borderId="29" xfId="429" applyFont="1" applyFill="1" applyBorder="1" applyAlignment="1">
      <alignment horizontal="left" vertical="center" wrapText="1" indent="1" readingOrder="1"/>
    </xf>
    <xf numFmtId="0" fontId="52" fillId="57" borderId="29" xfId="429" applyFont="1" applyFill="1" applyBorder="1" applyAlignment="1">
      <alignment horizontal="center" vertical="center" wrapText="1" readingOrder="1"/>
    </xf>
    <xf numFmtId="14" fontId="52" fillId="57" borderId="29" xfId="429" applyNumberFormat="1" applyFont="1" applyFill="1" applyBorder="1" applyAlignment="1">
      <alignment horizontal="center" vertical="center" wrapText="1" readingOrder="1"/>
    </xf>
    <xf numFmtId="14" fontId="49" fillId="57" borderId="29" xfId="429" applyNumberFormat="1" applyFont="1" applyFill="1" applyBorder="1" applyAlignment="1">
      <alignment horizontal="left" vertical="center" wrapText="1" indent="1" readingOrder="1"/>
    </xf>
    <xf numFmtId="14" fontId="49" fillId="57" borderId="0" xfId="429" applyNumberFormat="1" applyFont="1" applyFill="1" applyBorder="1" applyAlignment="1">
      <alignment horizontal="left" vertical="center" wrapText="1" indent="1" readingOrder="1"/>
    </xf>
    <xf numFmtId="0" fontId="62" fillId="58" borderId="26" xfId="429" applyFont="1" applyFill="1" applyBorder="1" applyAlignment="1">
      <alignment horizontal="left" vertical="center"/>
    </xf>
    <xf numFmtId="0" fontId="59" fillId="58" borderId="26" xfId="429" applyNumberFormat="1" applyFont="1" applyFill="1" applyBorder="1" applyAlignment="1">
      <alignment horizontal="left" vertical="top"/>
    </xf>
    <xf numFmtId="0" fontId="59" fillId="58" borderId="26" xfId="429" applyFont="1" applyFill="1" applyBorder="1" applyAlignment="1">
      <alignment horizontal="left" vertical="top"/>
    </xf>
    <xf numFmtId="9" fontId="60" fillId="58" borderId="26" xfId="429" applyNumberFormat="1" applyFill="1" applyBorder="1"/>
    <xf numFmtId="9" fontId="60" fillId="0" borderId="0" xfId="429" applyNumberFormat="1"/>
    <xf numFmtId="9" fontId="64" fillId="0" borderId="0" xfId="434" applyFont="1" applyFill="1"/>
    <xf numFmtId="9" fontId="0" fillId="0" borderId="0" xfId="434" applyFont="1" applyFill="1"/>
    <xf numFmtId="9" fontId="0" fillId="0" borderId="0" xfId="434" applyFont="1"/>
    <xf numFmtId="3" fontId="59" fillId="64" borderId="26" xfId="429" applyNumberFormat="1" applyFont="1" applyFill="1" applyBorder="1" applyAlignment="1">
      <alignment horizontal="left" vertical="top"/>
    </xf>
    <xf numFmtId="0" fontId="59" fillId="64" borderId="26" xfId="429" applyNumberFormat="1" applyFont="1" applyFill="1" applyBorder="1" applyAlignment="1">
      <alignment horizontal="left" vertical="top"/>
    </xf>
    <xf numFmtId="0" fontId="59" fillId="64" borderId="26" xfId="429" applyFont="1" applyFill="1" applyBorder="1" applyAlignment="1">
      <alignment horizontal="left" vertical="top"/>
    </xf>
    <xf numFmtId="9" fontId="60" fillId="64" borderId="26" xfId="429" applyNumberFormat="1" applyFill="1" applyBorder="1"/>
    <xf numFmtId="0" fontId="60" fillId="64" borderId="0" xfId="429" applyFill="1"/>
    <xf numFmtId="3" fontId="59" fillId="58" borderId="26" xfId="429" applyNumberFormat="1" applyFont="1" applyFill="1" applyBorder="1" applyAlignment="1">
      <alignment horizontal="left" vertical="top"/>
    </xf>
    <xf numFmtId="0" fontId="60" fillId="65" borderId="0" xfId="429" applyFill="1"/>
    <xf numFmtId="0" fontId="64" fillId="66" borderId="0" xfId="429" applyFont="1" applyFill="1"/>
    <xf numFmtId="9" fontId="64" fillId="66" borderId="0" xfId="429" applyNumberFormat="1" applyFont="1" applyFill="1"/>
    <xf numFmtId="9" fontId="64" fillId="66" borderId="0" xfId="434" applyFont="1" applyFill="1"/>
    <xf numFmtId="9" fontId="64" fillId="59" borderId="0" xfId="434" applyFont="1" applyFill="1"/>
    <xf numFmtId="0" fontId="60" fillId="67" borderId="0" xfId="429" applyFill="1"/>
    <xf numFmtId="165" fontId="60" fillId="62" borderId="0" xfId="429" applyNumberFormat="1" applyFill="1"/>
    <xf numFmtId="0" fontId="60" fillId="66" borderId="0" xfId="429" applyFill="1"/>
    <xf numFmtId="0" fontId="60" fillId="59" borderId="0" xfId="429" applyFill="1"/>
    <xf numFmtId="9" fontId="60" fillId="62" borderId="0" xfId="429" applyNumberFormat="1" applyFill="1"/>
    <xf numFmtId="165" fontId="60" fillId="65" borderId="0" xfId="429" applyNumberFormat="1" applyFill="1"/>
    <xf numFmtId="9" fontId="60" fillId="65" borderId="0" xfId="429" applyNumberFormat="1" applyFill="1"/>
    <xf numFmtId="9" fontId="0" fillId="65" borderId="0" xfId="435" applyNumberFormat="1" applyFont="1" applyFill="1"/>
    <xf numFmtId="165" fontId="60" fillId="0" borderId="0" xfId="429" applyNumberFormat="1"/>
    <xf numFmtId="165" fontId="0" fillId="0" borderId="0" xfId="434" applyNumberFormat="1" applyFont="1"/>
    <xf numFmtId="174" fontId="0" fillId="0" borderId="0" xfId="435" applyNumberFormat="1" applyFont="1"/>
    <xf numFmtId="9" fontId="0" fillId="68" borderId="0" xfId="434" applyFont="1" applyFill="1"/>
    <xf numFmtId="43" fontId="0" fillId="68" borderId="0" xfId="435" applyFont="1" applyFill="1"/>
    <xf numFmtId="170" fontId="0" fillId="0" borderId="0" xfId="0" applyNumberFormat="1"/>
    <xf numFmtId="9" fontId="0" fillId="0" borderId="0" xfId="2" applyFont="1" applyFill="1"/>
    <xf numFmtId="1" fontId="0" fillId="0" borderId="0" xfId="2" applyNumberFormat="1" applyFont="1" applyFill="1" applyBorder="1"/>
    <xf numFmtId="0" fontId="0" fillId="0" borderId="0" xfId="0" applyBorder="1"/>
    <xf numFmtId="0" fontId="0" fillId="0" borderId="0" xfId="0" applyFill="1" applyBorder="1"/>
    <xf numFmtId="0" fontId="53" fillId="0" borderId="0" xfId="0" applyFont="1" applyFill="1"/>
    <xf numFmtId="0" fontId="0" fillId="0" borderId="0" xfId="0" applyFont="1" applyFill="1"/>
    <xf numFmtId="164" fontId="0" fillId="0" borderId="0" xfId="1" applyFont="1" applyFill="1"/>
    <xf numFmtId="2" fontId="0" fillId="0" borderId="0" xfId="0" applyNumberFormat="1" applyFill="1"/>
    <xf numFmtId="165" fontId="0" fillId="0" borderId="0" xfId="0" applyNumberFormat="1"/>
    <xf numFmtId="175" fontId="51" fillId="0" borderId="0" xfId="2" applyNumberFormat="1" applyFont="1" applyFill="1"/>
    <xf numFmtId="0" fontId="0" fillId="0" borderId="26" xfId="0" applyFill="1" applyBorder="1"/>
    <xf numFmtId="0" fontId="6" fillId="0" borderId="26" xfId="0" applyFont="1" applyFill="1" applyBorder="1" applyAlignment="1">
      <alignment horizontal="center"/>
    </xf>
    <xf numFmtId="9" fontId="0" fillId="0" borderId="26" xfId="2" applyFont="1" applyFill="1" applyBorder="1"/>
    <xf numFmtId="10" fontId="50" fillId="0" borderId="0" xfId="0" applyNumberFormat="1" applyFont="1"/>
    <xf numFmtId="0" fontId="44" fillId="0" borderId="0" xfId="0" applyFont="1"/>
    <xf numFmtId="176" fontId="0" fillId="0" borderId="0" xfId="0" applyNumberFormat="1"/>
    <xf numFmtId="9" fontId="0" fillId="0" borderId="0" xfId="0" applyNumberFormat="1" applyFill="1"/>
    <xf numFmtId="9" fontId="50" fillId="0" borderId="0" xfId="2" applyFont="1"/>
    <xf numFmtId="9" fontId="51" fillId="0" borderId="0" xfId="2" applyFont="1" applyFill="1"/>
    <xf numFmtId="9" fontId="50" fillId="0" borderId="0" xfId="2" applyFont="1" applyFill="1"/>
    <xf numFmtId="170" fontId="0" fillId="0" borderId="0" xfId="0" applyNumberFormat="1" applyFont="1"/>
    <xf numFmtId="9" fontId="44" fillId="0" borderId="0" xfId="2" applyFont="1"/>
    <xf numFmtId="9" fontId="50" fillId="57" borderId="0" xfId="2" applyFont="1" applyFill="1"/>
    <xf numFmtId="9" fontId="53" fillId="0" borderId="0" xfId="2" applyFont="1" applyFill="1"/>
    <xf numFmtId="0" fontId="67" fillId="0" borderId="0" xfId="0" applyFont="1" applyAlignment="1">
      <alignment vertical="center"/>
    </xf>
    <xf numFmtId="0" fontId="0" fillId="0" borderId="0" xfId="0" applyFill="1" applyBorder="1" applyAlignment="1">
      <alignment horizontal="center"/>
    </xf>
    <xf numFmtId="0" fontId="60" fillId="0" borderId="0" xfId="429" applyAlignment="1">
      <alignment horizontal="center"/>
    </xf>
    <xf numFmtId="0" fontId="62" fillId="0" borderId="26" xfId="429" applyFont="1" applyBorder="1" applyAlignment="1">
      <alignment horizontal="left" vertical="center"/>
    </xf>
    <xf numFmtId="0" fontId="60" fillId="0" borderId="26" xfId="429" applyBorder="1"/>
    <xf numFmtId="0" fontId="60" fillId="0" borderId="27" xfId="429" applyBorder="1" applyAlignment="1">
      <alignment horizontal="center"/>
    </xf>
    <xf numFmtId="171" fontId="56" fillId="0" borderId="20" xfId="162" applyNumberFormat="1" applyFont="1" applyBorder="1" applyAlignment="1">
      <alignment horizontal="center" vertical="center" textRotation="90" wrapText="1"/>
    </xf>
    <xf numFmtId="171" fontId="56" fillId="0" borderId="23" xfId="162" applyNumberFormat="1" applyFont="1" applyBorder="1" applyAlignment="1">
      <alignment horizontal="center" vertical="center" textRotation="90" wrapText="1"/>
    </xf>
    <xf numFmtId="171" fontId="56" fillId="0" borderId="25" xfId="162" applyNumberFormat="1" applyFont="1" applyBorder="1" applyAlignment="1">
      <alignment horizontal="center" vertical="center" textRotation="90" wrapText="1"/>
    </xf>
    <xf numFmtId="0" fontId="54" fillId="0" borderId="0" xfId="147" applyFont="1" applyFill="1" applyBorder="1" applyAlignment="1">
      <alignment horizontal="left" wrapText="1"/>
    </xf>
    <xf numFmtId="0" fontId="56" fillId="0" borderId="20" xfId="162" applyFont="1" applyBorder="1" applyAlignment="1">
      <alignment horizontal="center" vertical="center" wrapText="1"/>
    </xf>
    <xf numFmtId="0" fontId="56" fillId="0" borderId="23" xfId="162" applyFont="1" applyBorder="1" applyAlignment="1">
      <alignment horizontal="center" vertical="center" wrapText="1"/>
    </xf>
    <xf numFmtId="0" fontId="56" fillId="0" borderId="25" xfId="162" applyFont="1" applyBorder="1" applyAlignment="1">
      <alignment horizontal="center" vertical="center" wrapText="1"/>
    </xf>
    <xf numFmtId="0" fontId="56" fillId="0" borderId="19" xfId="162" applyFont="1" applyFill="1" applyBorder="1" applyAlignment="1">
      <alignment horizontal="center" vertical="center" wrapText="1"/>
    </xf>
    <xf numFmtId="171" fontId="56" fillId="0" borderId="21" xfId="162" applyNumberFormat="1" applyFont="1" applyBorder="1" applyAlignment="1">
      <alignment horizontal="center" vertical="center" wrapText="1"/>
    </xf>
    <xf numFmtId="171" fontId="56" fillId="0" borderId="22" xfId="162" applyNumberFormat="1" applyFont="1" applyBorder="1" applyAlignment="1">
      <alignment horizontal="center" vertical="center" wrapText="1"/>
    </xf>
    <xf numFmtId="171" fontId="56" fillId="0" borderId="20" xfId="162" applyNumberFormat="1" applyFont="1" applyBorder="1" applyAlignment="1">
      <alignment horizontal="center" vertical="center" wrapText="1"/>
    </xf>
    <xf numFmtId="171" fontId="56" fillId="0" borderId="23" xfId="162" applyNumberFormat="1" applyFont="1" applyBorder="1" applyAlignment="1">
      <alignment horizontal="center" vertical="center" wrapText="1"/>
    </xf>
    <xf numFmtId="171" fontId="56" fillId="0" borderId="25" xfId="162" applyNumberFormat="1" applyFont="1" applyBorder="1" applyAlignment="1">
      <alignment horizontal="center" vertical="center" wrapText="1"/>
    </xf>
  </cellXfs>
  <cellStyles count="438">
    <cellStyle name="20% - Акцент1 2" xfId="3"/>
    <cellStyle name="20% - Акцент1 3" xfId="4"/>
    <cellStyle name="20% - Акцент1 3 2" xfId="5"/>
    <cellStyle name="20% - Акцент1 4" xfId="6"/>
    <cellStyle name="20% - Акцент1 5" xfId="7"/>
    <cellStyle name="20% - Акцент2 2" xfId="8"/>
    <cellStyle name="20% - Акцент2 3" xfId="9"/>
    <cellStyle name="20% - Акцент2 3 2" xfId="10"/>
    <cellStyle name="20% - Акцент2 4" xfId="11"/>
    <cellStyle name="20% - Акцент2 5" xfId="12"/>
    <cellStyle name="20% - Акцент3 2" xfId="13"/>
    <cellStyle name="20% - Акцент3 3" xfId="14"/>
    <cellStyle name="20% - Акцент3 3 2" xfId="15"/>
    <cellStyle name="20% - Акцент3 4" xfId="16"/>
    <cellStyle name="20% - Акцент3 5" xfId="17"/>
    <cellStyle name="20% - Акцент4 2" xfId="18"/>
    <cellStyle name="20% - Акцент4 3" xfId="19"/>
    <cellStyle name="20% - Акцент4 3 2" xfId="20"/>
    <cellStyle name="20% - Акцент4 4" xfId="21"/>
    <cellStyle name="20% - Акцент4 5" xfId="22"/>
    <cellStyle name="20% - Акцент5 2" xfId="23"/>
    <cellStyle name="20% - Акцент5 3" xfId="24"/>
    <cellStyle name="20% - Акцент5 3 2" xfId="25"/>
    <cellStyle name="20% - Акцент5 4" xfId="26"/>
    <cellStyle name="20% - Акцент6 2" xfId="27"/>
    <cellStyle name="20% - Акцент6 3" xfId="28"/>
    <cellStyle name="20% - Акцент6 3 2" xfId="29"/>
    <cellStyle name="20% - Акцент6 4" xfId="30"/>
    <cellStyle name="40% - Акцент1 2" xfId="31"/>
    <cellStyle name="40% - Акцент1 3" xfId="32"/>
    <cellStyle name="40% - Акцент1 3 2" xfId="33"/>
    <cellStyle name="40% - Акцент1 4" xfId="34"/>
    <cellStyle name="40% - Акцент2 2" xfId="35"/>
    <cellStyle name="40% - Акцент2 3" xfId="36"/>
    <cellStyle name="40% - Акцент2 3 2" xfId="37"/>
    <cellStyle name="40% - Акцент2 4" xfId="38"/>
    <cellStyle name="40% - Акцент3 2" xfId="39"/>
    <cellStyle name="40% - Акцент3 3" xfId="40"/>
    <cellStyle name="40% - Акцент3 3 2" xfId="41"/>
    <cellStyle name="40% - Акцент3 4" xfId="42"/>
    <cellStyle name="40% - Акцент3 5" xfId="43"/>
    <cellStyle name="40% - Акцент4 2" xfId="44"/>
    <cellStyle name="40% - Акцент4 3" xfId="45"/>
    <cellStyle name="40% - Акцент4 3 2" xfId="46"/>
    <cellStyle name="40% - Акцент4 4" xfId="47"/>
    <cellStyle name="40% - Акцент5 2" xfId="48"/>
    <cellStyle name="40% - Акцент5 3" xfId="49"/>
    <cellStyle name="40% - Акцент5 3 2" xfId="50"/>
    <cellStyle name="40% - Акцент5 4" xfId="51"/>
    <cellStyle name="40% - Акцент6 2" xfId="52"/>
    <cellStyle name="40% - Акцент6 3" xfId="53"/>
    <cellStyle name="40% - Акцент6 3 2" xfId="54"/>
    <cellStyle name="40% - Акцент6 4" xfId="55"/>
    <cellStyle name="60% - Акцент1 2" xfId="56"/>
    <cellStyle name="60% - Акцент1 3" xfId="57"/>
    <cellStyle name="60% - Акцент1 3 2" xfId="58"/>
    <cellStyle name="60% - Акцент1 4" xfId="59"/>
    <cellStyle name="60% - Акцент2 2" xfId="60"/>
    <cellStyle name="60% - Акцент2 3" xfId="61"/>
    <cellStyle name="60% - Акцент2 3 2" xfId="62"/>
    <cellStyle name="60% - Акцент2 4" xfId="63"/>
    <cellStyle name="60% - Акцент3 2" xfId="64"/>
    <cellStyle name="60% - Акцент3 3" xfId="65"/>
    <cellStyle name="60% - Акцент3 3 2" xfId="66"/>
    <cellStyle name="60% - Акцент3 4" xfId="67"/>
    <cellStyle name="60% - Акцент3 5" xfId="68"/>
    <cellStyle name="60% - Акцент4 2" xfId="69"/>
    <cellStyle name="60% - Акцент4 3" xfId="70"/>
    <cellStyle name="60% - Акцент4 3 2" xfId="71"/>
    <cellStyle name="60% - Акцент4 4" xfId="72"/>
    <cellStyle name="60% - Акцент4 5" xfId="73"/>
    <cellStyle name="60% - Акцент5 2" xfId="74"/>
    <cellStyle name="60% - Акцент5 3" xfId="75"/>
    <cellStyle name="60% - Акцент5 3 2" xfId="76"/>
    <cellStyle name="60% - Акцент5 4" xfId="77"/>
    <cellStyle name="60% - Акцент6 2" xfId="78"/>
    <cellStyle name="60% - Акцент6 3" xfId="79"/>
    <cellStyle name="60% - Акцент6 3 2" xfId="80"/>
    <cellStyle name="60% - Акцент6 4" xfId="81"/>
    <cellStyle name="60% - Акцент6 5" xfId="82"/>
    <cellStyle name="Excel Built-in Normal" xfId="83"/>
    <cellStyle name="Hyperlink 3" xfId="437"/>
    <cellStyle name="Normal" xfId="436"/>
    <cellStyle name="TableStyleLight1" xfId="84"/>
    <cellStyle name="Акцент1 2" xfId="85"/>
    <cellStyle name="Акцент1 3" xfId="86"/>
    <cellStyle name="Акцент1 3 2" xfId="87"/>
    <cellStyle name="Акцент1 4" xfId="88"/>
    <cellStyle name="Акцент2 2" xfId="89"/>
    <cellStyle name="Акцент2 3" xfId="90"/>
    <cellStyle name="Акцент2 3 2" xfId="91"/>
    <cellStyle name="Акцент2 4" xfId="92"/>
    <cellStyle name="Акцент3 2" xfId="93"/>
    <cellStyle name="Акцент3 3" xfId="94"/>
    <cellStyle name="Акцент3 3 2" xfId="95"/>
    <cellStyle name="Акцент3 4" xfId="96"/>
    <cellStyle name="Акцент4 2" xfId="97"/>
    <cellStyle name="Акцент4 3" xfId="98"/>
    <cellStyle name="Акцент4 3 2" xfId="99"/>
    <cellStyle name="Акцент4 4" xfId="100"/>
    <cellStyle name="Акцент5 2" xfId="101"/>
    <cellStyle name="Акцент5 3" xfId="102"/>
    <cellStyle name="Акцент5 3 2" xfId="103"/>
    <cellStyle name="Акцент5 4" xfId="104"/>
    <cellStyle name="Акцент6 2" xfId="105"/>
    <cellStyle name="Акцент6 3" xfId="106"/>
    <cellStyle name="Акцент6 3 2" xfId="107"/>
    <cellStyle name="Акцент6 4" xfId="108"/>
    <cellStyle name="Ввод  2" xfId="109"/>
    <cellStyle name="Ввод  2 2" xfId="110"/>
    <cellStyle name="Ввод  3" xfId="111"/>
    <cellStyle name="Ввод  3 2" xfId="112"/>
    <cellStyle name="Ввод  4" xfId="113"/>
    <cellStyle name="Вывод 2" xfId="114"/>
    <cellStyle name="Вывод 2 2" xfId="115"/>
    <cellStyle name="Вывод 3" xfId="116"/>
    <cellStyle name="Вывод 3 2" xfId="117"/>
    <cellStyle name="Вывод 4" xfId="118"/>
    <cellStyle name="Вычисление 2" xfId="119"/>
    <cellStyle name="Вычисление 2 2" xfId="120"/>
    <cellStyle name="Вычисление 3" xfId="121"/>
    <cellStyle name="Вычисление 3 2" xfId="122"/>
    <cellStyle name="Вычисление 4" xfId="123"/>
    <cellStyle name="Гиперссылка" xfId="390" builtinId="8" hidden="1"/>
    <cellStyle name="Гиперссылка" xfId="392" builtinId="8" hidden="1"/>
    <cellStyle name="Гиперссылка" xfId="394" builtinId="8" hidden="1"/>
    <cellStyle name="Гиперссылка" xfId="396" builtinId="8" hidden="1"/>
    <cellStyle name="Гиперссылка" xfId="398" builtinId="8" hidden="1"/>
    <cellStyle name="Гиперссылка" xfId="400" builtinId="8" hidden="1"/>
    <cellStyle name="Гиперссылка" xfId="402" builtinId="8" hidden="1"/>
    <cellStyle name="Гиперссылка" xfId="404" builtinId="8" hidden="1"/>
    <cellStyle name="Гиперссылка" xfId="406" builtinId="8" hidden="1"/>
    <cellStyle name="Гиперссылка" xfId="408" builtinId="8" hidden="1"/>
    <cellStyle name="Гиперссылка" xfId="410" builtinId="8" hidden="1"/>
    <cellStyle name="Гиперссылка" xfId="412" builtinId="8" hidden="1"/>
    <cellStyle name="Гиперссылка" xfId="414" builtinId="8" hidden="1"/>
    <cellStyle name="Гиперссылка" xfId="416" builtinId="8" hidden="1"/>
    <cellStyle name="Гиперссылка" xfId="418" builtinId="8" hidden="1"/>
    <cellStyle name="Гиперссылка" xfId="420" builtinId="8" hidden="1"/>
    <cellStyle name="Гиперссылка" xfId="422" builtinId="8" hidden="1"/>
    <cellStyle name="Гиперссылка" xfId="424" builtinId="8" hidden="1"/>
    <cellStyle name="Гиперссылка" xfId="426" builtinId="8" hidden="1"/>
    <cellStyle name="Гиперссылка 2" xfId="124"/>
    <cellStyle name="Денежный 2" xfId="125"/>
    <cellStyle name="Заголовок 1 2" xfId="126"/>
    <cellStyle name="Заголовок 1 3" xfId="127"/>
    <cellStyle name="Заголовок 1 3 2" xfId="128"/>
    <cellStyle name="Заголовок 1 4" xfId="129"/>
    <cellStyle name="Заголовок 2 2" xfId="130"/>
    <cellStyle name="Заголовок 2 3" xfId="131"/>
    <cellStyle name="Заголовок 2 3 2" xfId="132"/>
    <cellStyle name="Заголовок 2 4" xfId="133"/>
    <cellStyle name="Заголовок 3 2" xfId="134"/>
    <cellStyle name="Заголовок 3 3" xfId="135"/>
    <cellStyle name="Заголовок 3 3 2" xfId="136"/>
    <cellStyle name="Заголовок 3 4" xfId="137"/>
    <cellStyle name="Заголовок 4 2" xfId="138"/>
    <cellStyle name="Заголовок 4 3" xfId="139"/>
    <cellStyle name="Заголовок 4 3 2" xfId="140"/>
    <cellStyle name="Заголовок 4 4" xfId="141"/>
    <cellStyle name="Итог 2" xfId="142"/>
    <cellStyle name="Итог 2 2" xfId="143"/>
    <cellStyle name="Итог 3" xfId="144"/>
    <cellStyle name="Итог 3 2" xfId="145"/>
    <cellStyle name="Итог 4" xfId="146"/>
    <cellStyle name="Контрольная ячейка 2" xfId="147"/>
    <cellStyle name="Контрольная ячейка 3" xfId="148"/>
    <cellStyle name="Контрольная ячейка 3 2" xfId="149"/>
    <cellStyle name="Контрольная ячейка 4" xfId="150"/>
    <cellStyle name="Название 2" xfId="151"/>
    <cellStyle name="Название 3" xfId="152"/>
    <cellStyle name="Название 3 2" xfId="153"/>
    <cellStyle name="Название 4" xfId="154"/>
    <cellStyle name="Нейтральный 2" xfId="155"/>
    <cellStyle name="Нейтральный 3" xfId="156"/>
    <cellStyle name="Нейтральный 3 2" xfId="157"/>
    <cellStyle name="Нейтральный 4" xfId="158"/>
    <cellStyle name="Обычный" xfId="0" builtinId="0"/>
    <cellStyle name="Обычный 10" xfId="159"/>
    <cellStyle name="Обычный 10 2" xfId="160"/>
    <cellStyle name="Обычный 10 3" xfId="161"/>
    <cellStyle name="Обычный 100" xfId="162"/>
    <cellStyle name="Обычный 101" xfId="163"/>
    <cellStyle name="Обычный 102" xfId="164"/>
    <cellStyle name="Обычный 103" xfId="165"/>
    <cellStyle name="Обычный 104" xfId="166"/>
    <cellStyle name="Обычный 105" xfId="167"/>
    <cellStyle name="Обычный 106" xfId="168"/>
    <cellStyle name="Обычный 107" xfId="169"/>
    <cellStyle name="Обычный 107 2" xfId="170"/>
    <cellStyle name="Обычный 108" xfId="171"/>
    <cellStyle name="Обычный 109" xfId="172"/>
    <cellStyle name="Обычный 11" xfId="173"/>
    <cellStyle name="Обычный 11 2" xfId="174"/>
    <cellStyle name="Обычный 110" xfId="175"/>
    <cellStyle name="Обычный 111" xfId="176"/>
    <cellStyle name="Обычный 112" xfId="177"/>
    <cellStyle name="Обычный 113" xfId="431"/>
    <cellStyle name="Обычный 115" xfId="428"/>
    <cellStyle name="Обычный 12" xfId="178"/>
    <cellStyle name="Обычный 12 2" xfId="179"/>
    <cellStyle name="Обычный 12 3" xfId="180"/>
    <cellStyle name="Обычный 12 4" xfId="181"/>
    <cellStyle name="Обычный 12 4 2" xfId="182"/>
    <cellStyle name="Обычный 12 4 3" xfId="183"/>
    <cellStyle name="Обычный 12 4 4" xfId="184"/>
    <cellStyle name="Обычный 12 4 4 2" xfId="185"/>
    <cellStyle name="Обычный 12 4 4 2 2" xfId="186"/>
    <cellStyle name="Обычный 12 4 4 2 3" xfId="187"/>
    <cellStyle name="Обычный 12 4 4 2 4" xfId="188"/>
    <cellStyle name="Обычный 12 4 4 2 5" xfId="189"/>
    <cellStyle name="Обычный 12 4 4 2 5 2" xfId="190"/>
    <cellStyle name="Обычный 12 4 4 3" xfId="191"/>
    <cellStyle name="Обычный 12 4 4 4" xfId="192"/>
    <cellStyle name="Обычный 12 4 4 5" xfId="193"/>
    <cellStyle name="Обычный 12 4 4 6" xfId="194"/>
    <cellStyle name="Обычный 12 4 4 7" xfId="195"/>
    <cellStyle name="Обычный 12 5" xfId="196"/>
    <cellStyle name="Обычный 13" xfId="197"/>
    <cellStyle name="Обычный 13 2" xfId="198"/>
    <cellStyle name="Обычный 14" xfId="199"/>
    <cellStyle name="Обычный 15" xfId="200"/>
    <cellStyle name="Обычный 16" xfId="201"/>
    <cellStyle name="Обычный 17" xfId="202"/>
    <cellStyle name="Обычный 18" xfId="203"/>
    <cellStyle name="Обычный 19" xfId="204"/>
    <cellStyle name="Обычный 2" xfId="205"/>
    <cellStyle name="Обычный 2 2" xfId="206"/>
    <cellStyle name="Обычный 2 2 2" xfId="207"/>
    <cellStyle name="Обычный 2 2 3" xfId="208"/>
    <cellStyle name="Обычный 2 3" xfId="209"/>
    <cellStyle name="Обычный 2 4" xfId="210"/>
    <cellStyle name="Обычный 2 5" xfId="211"/>
    <cellStyle name="Обычный 2 5 2" xfId="212"/>
    <cellStyle name="Обычный 2 6" xfId="213"/>
    <cellStyle name="Обычный 2 7" xfId="214"/>
    <cellStyle name="Обычный 2 8" xfId="429"/>
    <cellStyle name="Обычный 20" xfId="215"/>
    <cellStyle name="Обычный 21" xfId="216"/>
    <cellStyle name="Обычный 22" xfId="217"/>
    <cellStyle name="Обычный 23" xfId="218"/>
    <cellStyle name="Обычный 24" xfId="219"/>
    <cellStyle name="Обычный 25" xfId="220"/>
    <cellStyle name="Обычный 26" xfId="221"/>
    <cellStyle name="Обычный 27" xfId="222"/>
    <cellStyle name="Обычный 28" xfId="223"/>
    <cellStyle name="Обычный 29" xfId="224"/>
    <cellStyle name="Обычный 3" xfId="225"/>
    <cellStyle name="Обычный 3 2" xfId="226"/>
    <cellStyle name="Обычный 3 2 2" xfId="227"/>
    <cellStyle name="Обычный 3 3" xfId="228"/>
    <cellStyle name="Обычный 3 4" xfId="229"/>
    <cellStyle name="Обычный 3 5" xfId="230"/>
    <cellStyle name="Обычный 30" xfId="231"/>
    <cellStyle name="Обычный 31" xfId="232"/>
    <cellStyle name="Обычный 32" xfId="233"/>
    <cellStyle name="Обычный 33" xfId="234"/>
    <cellStyle name="Обычный 34" xfId="235"/>
    <cellStyle name="Обычный 35" xfId="236"/>
    <cellStyle name="Обычный 36" xfId="237"/>
    <cellStyle name="Обычный 37" xfId="238"/>
    <cellStyle name="Обычный 38" xfId="239"/>
    <cellStyle name="Обычный 39" xfId="240"/>
    <cellStyle name="Обычный 4" xfId="241"/>
    <cellStyle name="Обычный 4 2" xfId="242"/>
    <cellStyle name="Обычный 4 3" xfId="243"/>
    <cellStyle name="Обычный 4 4" xfId="244"/>
    <cellStyle name="Обычный 4 5" xfId="245"/>
    <cellStyle name="Обычный 4 6" xfId="246"/>
    <cellStyle name="Обычный 4 7" xfId="247"/>
    <cellStyle name="Обычный 4 8" xfId="430"/>
    <cellStyle name="Обычный 4_апрель 2013-..." xfId="248"/>
    <cellStyle name="Обычный 40" xfId="249"/>
    <cellStyle name="Обычный 41" xfId="250"/>
    <cellStyle name="Обычный 42" xfId="251"/>
    <cellStyle name="Обычный 43" xfId="252"/>
    <cellStyle name="Обычный 44" xfId="253"/>
    <cellStyle name="Обычный 45" xfId="254"/>
    <cellStyle name="Обычный 46" xfId="255"/>
    <cellStyle name="Обычный 47" xfId="256"/>
    <cellStyle name="Обычный 48" xfId="257"/>
    <cellStyle name="Обычный 49" xfId="258"/>
    <cellStyle name="Обычный 5" xfId="259"/>
    <cellStyle name="Обычный 5 2" xfId="260"/>
    <cellStyle name="Обычный 50" xfId="261"/>
    <cellStyle name="Обычный 51" xfId="262"/>
    <cellStyle name="Обычный 52" xfId="263"/>
    <cellStyle name="Обычный 53" xfId="264"/>
    <cellStyle name="Обычный 54" xfId="265"/>
    <cellStyle name="Обычный 54 2" xfId="266"/>
    <cellStyle name="Обычный 55" xfId="267"/>
    <cellStyle name="Обычный 56" xfId="268"/>
    <cellStyle name="Обычный 57" xfId="269"/>
    <cellStyle name="Обычный 57 10" xfId="270"/>
    <cellStyle name="Обычный 57 11" xfId="271"/>
    <cellStyle name="Обычный 57 12" xfId="272"/>
    <cellStyle name="Обычный 57 13" xfId="273"/>
    <cellStyle name="Обычный 57 14" xfId="274"/>
    <cellStyle name="Обычный 57 14 2" xfId="275"/>
    <cellStyle name="Обычный 57 15" xfId="276"/>
    <cellStyle name="Обычный 57 16" xfId="277"/>
    <cellStyle name="Обычный 57 17" xfId="278"/>
    <cellStyle name="Обычный 57 18" xfId="279"/>
    <cellStyle name="Обычный 57 19" xfId="280"/>
    <cellStyle name="Обычный 57 2" xfId="281"/>
    <cellStyle name="Обычный 57 3" xfId="282"/>
    <cellStyle name="Обычный 57 4" xfId="283"/>
    <cellStyle name="Обычный 57 5" xfId="284"/>
    <cellStyle name="Обычный 57 6" xfId="285"/>
    <cellStyle name="Обычный 57 7" xfId="286"/>
    <cellStyle name="Обычный 57 8" xfId="287"/>
    <cellStyle name="Обычный 57 9" xfId="288"/>
    <cellStyle name="Обычный 58" xfId="289"/>
    <cellStyle name="Обычный 59" xfId="290"/>
    <cellStyle name="Обычный 6" xfId="291"/>
    <cellStyle name="Обычный 6 2" xfId="292"/>
    <cellStyle name="Обычный 60" xfId="293"/>
    <cellStyle name="Обычный 61" xfId="294"/>
    <cellStyle name="Обычный 62" xfId="295"/>
    <cellStyle name="Обычный 63" xfId="296"/>
    <cellStyle name="Обычный 64" xfId="297"/>
    <cellStyle name="Обычный 65" xfId="298"/>
    <cellStyle name="Обычный 66" xfId="299"/>
    <cellStyle name="Обычный 67" xfId="300"/>
    <cellStyle name="Обычный 68" xfId="301"/>
    <cellStyle name="Обычный 69" xfId="302"/>
    <cellStyle name="Обычный 7" xfId="303"/>
    <cellStyle name="Обычный 7 2" xfId="304"/>
    <cellStyle name="Обычный 70" xfId="305"/>
    <cellStyle name="Обычный 71" xfId="306"/>
    <cellStyle name="Обычный 72" xfId="307"/>
    <cellStyle name="Обычный 73" xfId="308"/>
    <cellStyle name="Обычный 74" xfId="309"/>
    <cellStyle name="Обычный 75" xfId="310"/>
    <cellStyle name="Обычный 76" xfId="311"/>
    <cellStyle name="Обычный 77" xfId="312"/>
    <cellStyle name="Обычный 77 2" xfId="313"/>
    <cellStyle name="Обычный 77 3" xfId="314"/>
    <cellStyle name="Обычный 78" xfId="315"/>
    <cellStyle name="Обычный 79" xfId="316"/>
    <cellStyle name="Обычный 79 2" xfId="317"/>
    <cellStyle name="Обычный 79 3" xfId="318"/>
    <cellStyle name="Обычный 8" xfId="319"/>
    <cellStyle name="Обычный 8 2" xfId="320"/>
    <cellStyle name="Обычный 80" xfId="321"/>
    <cellStyle name="Обычный 81" xfId="322"/>
    <cellStyle name="Обычный 82" xfId="323"/>
    <cellStyle name="Обычный 82 2" xfId="324"/>
    <cellStyle name="Обычный 82 3" xfId="325"/>
    <cellStyle name="Обычный 82 4" xfId="326"/>
    <cellStyle name="Обычный 83" xfId="327"/>
    <cellStyle name="Обычный 84" xfId="328"/>
    <cellStyle name="Обычный 84 2" xfId="329"/>
    <cellStyle name="Обычный 85" xfId="330"/>
    <cellStyle name="Обычный 85 2" xfId="331"/>
    <cellStyle name="Обычный 86" xfId="332"/>
    <cellStyle name="Обычный 87" xfId="333"/>
    <cellStyle name="Обычный 88" xfId="334"/>
    <cellStyle name="Обычный 89" xfId="335"/>
    <cellStyle name="Обычный 9" xfId="336"/>
    <cellStyle name="Обычный 9 2" xfId="337"/>
    <cellStyle name="Обычный 90" xfId="338"/>
    <cellStyle name="Обычный 91" xfId="339"/>
    <cellStyle name="Обычный 92" xfId="340"/>
    <cellStyle name="Обычный 93" xfId="341"/>
    <cellStyle name="Обычный 94" xfId="342"/>
    <cellStyle name="Обычный 95" xfId="343"/>
    <cellStyle name="Обычный 96" xfId="344"/>
    <cellStyle name="Обычный 97" xfId="345"/>
    <cellStyle name="Обычный 98" xfId="346"/>
    <cellStyle name="Обычный 99" xfId="347"/>
    <cellStyle name="Открывавшаяся гиперссылка" xfId="391" builtinId="9" hidden="1"/>
    <cellStyle name="Открывавшаяся гиперссылка" xfId="393" builtinId="9" hidden="1"/>
    <cellStyle name="Открывавшаяся гиперссылка" xfId="395" builtinId="9" hidden="1"/>
    <cellStyle name="Открывавшаяся гиперссылка" xfId="397" builtinId="9" hidden="1"/>
    <cellStyle name="Открывавшаяся гиперссылка" xfId="399" builtinId="9" hidden="1"/>
    <cellStyle name="Открывавшаяся гиперссылка" xfId="401" builtinId="9" hidden="1"/>
    <cellStyle name="Открывавшаяся гиперссылка" xfId="403" builtinId="9" hidden="1"/>
    <cellStyle name="Открывавшаяся гиперссылка" xfId="405" builtinId="9" hidden="1"/>
    <cellStyle name="Открывавшаяся гиперссылка" xfId="407" builtinId="9" hidden="1"/>
    <cellStyle name="Открывавшаяся гиперссылка" xfId="409" builtinId="9" hidden="1"/>
    <cellStyle name="Открывавшаяся гиперссылка" xfId="411" builtinId="9" hidden="1"/>
    <cellStyle name="Открывавшаяся гиперссылка" xfId="413" builtinId="9" hidden="1"/>
    <cellStyle name="Открывавшаяся гиперссылка" xfId="415" builtinId="9" hidden="1"/>
    <cellStyle name="Открывавшаяся гиперссылка" xfId="417" builtinId="9" hidden="1"/>
    <cellStyle name="Открывавшаяся гиперссылка" xfId="419" builtinId="9" hidden="1"/>
    <cellStyle name="Открывавшаяся гиперссылка" xfId="421" builtinId="9" hidden="1"/>
    <cellStyle name="Открывавшаяся гиперссылка" xfId="423" builtinId="9" hidden="1"/>
    <cellStyle name="Открывавшаяся гиперссылка" xfId="425" builtinId="9" hidden="1"/>
    <cellStyle name="Открывавшаяся гиперссылка" xfId="427" builtinId="9" hidden="1"/>
    <cellStyle name="Плохой 2" xfId="348"/>
    <cellStyle name="Плохой 3" xfId="349"/>
    <cellStyle name="Плохой 3 2" xfId="350"/>
    <cellStyle name="Плохой 4" xfId="351"/>
    <cellStyle name="Пояснение 2" xfId="352"/>
    <cellStyle name="Пояснение 3" xfId="353"/>
    <cellStyle name="Пояснение 3 2" xfId="354"/>
    <cellStyle name="Пояснение 4" xfId="355"/>
    <cellStyle name="Примечание 2" xfId="356"/>
    <cellStyle name="Примечание 2 2" xfId="357"/>
    <cellStyle name="Примечание 2 3" xfId="358"/>
    <cellStyle name="Примечание 3" xfId="359"/>
    <cellStyle name="Примечание 3 2" xfId="360"/>
    <cellStyle name="Примечание 3 3" xfId="361"/>
    <cellStyle name="Примечание 4" xfId="362"/>
    <cellStyle name="Примечание 4 2" xfId="363"/>
    <cellStyle name="Процентный" xfId="2" builtinId="5"/>
    <cellStyle name="Процентный 2" xfId="364"/>
    <cellStyle name="Процентный 3" xfId="365"/>
    <cellStyle name="Процентный 4" xfId="366"/>
    <cellStyle name="Процентный 5" xfId="367"/>
    <cellStyle name="Процентный 6" xfId="368"/>
    <cellStyle name="Процентный 7" xfId="433"/>
    <cellStyle name="Процентный 8" xfId="434"/>
    <cellStyle name="Связанная ячейка 2" xfId="369"/>
    <cellStyle name="Связанная ячейка 3" xfId="370"/>
    <cellStyle name="Связанная ячейка 3 2" xfId="371"/>
    <cellStyle name="Связанная ячейка 4" xfId="372"/>
    <cellStyle name="Стиль 1" xfId="373"/>
    <cellStyle name="Текст предупреждения 2" xfId="374"/>
    <cellStyle name="Текст предупреждения 3" xfId="375"/>
    <cellStyle name="Текст предупреждения 3 2" xfId="376"/>
    <cellStyle name="Текст предупреждения 4" xfId="377"/>
    <cellStyle name="Тысячи [0]_sl100" xfId="378"/>
    <cellStyle name="Тысячи_sl100" xfId="379"/>
    <cellStyle name="Финансовый" xfId="1" builtinId="3"/>
    <cellStyle name="Финансовый 2" xfId="380"/>
    <cellStyle name="Финансовый 2 2" xfId="381"/>
    <cellStyle name="Финансовый 3" xfId="382"/>
    <cellStyle name="Финансовый 4" xfId="383"/>
    <cellStyle name="Финансовый 5" xfId="384"/>
    <cellStyle name="Финансовый 6" xfId="385"/>
    <cellStyle name="Финансовый 7" xfId="432"/>
    <cellStyle name="Финансовый 8" xfId="435"/>
    <cellStyle name="Хороший 2" xfId="386"/>
    <cellStyle name="Хороший 3" xfId="387"/>
    <cellStyle name="Хороший 3 2" xfId="388"/>
    <cellStyle name="Хороший 4" xfId="38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686923654994463E-2"/>
          <c:y val="5.5858211310880576E-2"/>
          <c:w val="0.61069717393359069"/>
          <c:h val="0.84747161432382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'1'!$A$9</c:f>
              <c:strCache>
                <c:ptCount val="1"/>
                <c:pt idx="0">
                  <c:v>Премии (за квартал)</c:v>
                </c:pt>
              </c:strCache>
            </c:strRef>
          </c:tx>
          <c:invertIfNegative val="0"/>
          <c:cat>
            <c:strRef>
              <c:f>'1'!$B$8:$Q$8</c:f>
              <c:strCache>
                <c:ptCount val="16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</c:strCache>
            </c:strRef>
          </c:cat>
          <c:val>
            <c:numRef>
              <c:f>'1'!$B$9:$Q$9</c:f>
              <c:numCache>
                <c:formatCode>0</c:formatCode>
                <c:ptCount val="16"/>
                <c:pt idx="0">
                  <c:v>377414.26701688999</c:v>
                </c:pt>
                <c:pt idx="1">
                  <c:v>354367.67626636999</c:v>
                </c:pt>
                <c:pt idx="2">
                  <c:v>362054.21343069</c:v>
                </c:pt>
                <c:pt idx="3">
                  <c:v>385664.97122402</c:v>
                </c:pt>
                <c:pt idx="4">
                  <c:v>378595.41515960003</c:v>
                </c:pt>
                <c:pt idx="5">
                  <c:v>360653.09650087002</c:v>
                </c:pt>
                <c:pt idx="6">
                  <c:v>362088.16082715988</c:v>
                </c:pt>
                <c:pt idx="7">
                  <c:v>378630.36518574017</c:v>
                </c:pt>
                <c:pt idx="8">
                  <c:v>426272.4</c:v>
                </c:pt>
                <c:pt idx="9">
                  <c:v>312775.21039669006</c:v>
                </c:pt>
                <c:pt idx="10">
                  <c:v>396828.97522731998</c:v>
                </c:pt>
                <c:pt idx="11">
                  <c:v>405055.31508371001</c:v>
                </c:pt>
                <c:pt idx="12">
                  <c:v>459799.28031904</c:v>
                </c:pt>
                <c:pt idx="13">
                  <c:v>434384.19405284</c:v>
                </c:pt>
                <c:pt idx="14" formatCode="General">
                  <c:v>461943.85186157998</c:v>
                </c:pt>
                <c:pt idx="15" formatCode="General">
                  <c:v>448133.95743627998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B5-4081-B8E5-169D167102E8}"/>
            </c:ext>
          </c:extLst>
        </c:ser>
        <c:ser>
          <c:idx val="1"/>
          <c:order val="1"/>
          <c:tx>
            <c:strRef>
              <c:f>'1'!$A$10</c:f>
              <c:strCache>
                <c:ptCount val="1"/>
                <c:pt idx="0">
                  <c:v>Выплаты (за квартал) </c:v>
                </c:pt>
              </c:strCache>
            </c:strRef>
          </c:tx>
          <c:invertIfNegative val="0"/>
          <c:cat>
            <c:strRef>
              <c:f>'1'!$B$8:$Q$8</c:f>
              <c:strCache>
                <c:ptCount val="16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</c:strCache>
            </c:strRef>
          </c:cat>
          <c:val>
            <c:numRef>
              <c:f>'1'!$B$10:$Q$10</c:f>
              <c:numCache>
                <c:formatCode>0</c:formatCode>
                <c:ptCount val="16"/>
                <c:pt idx="0">
                  <c:v>109098.90084011</c:v>
                </c:pt>
                <c:pt idx="1">
                  <c:v>126682.08206736</c:v>
                </c:pt>
                <c:pt idx="2">
                  <c:v>133194.12607892</c:v>
                </c:pt>
                <c:pt idx="3">
                  <c:v>153492.90293912002</c:v>
                </c:pt>
                <c:pt idx="4">
                  <c:v>139216.12352281</c:v>
                </c:pt>
                <c:pt idx="5">
                  <c:v>146377.83601674001</c:v>
                </c:pt>
                <c:pt idx="6">
                  <c:v>147946.61717416003</c:v>
                </c:pt>
                <c:pt idx="7">
                  <c:v>175983.33193842991</c:v>
                </c:pt>
                <c:pt idx="8">
                  <c:v>159473.60000000001</c:v>
                </c:pt>
                <c:pt idx="9">
                  <c:v>137211.8633342</c:v>
                </c:pt>
                <c:pt idx="10">
                  <c:v>167988.01667481</c:v>
                </c:pt>
                <c:pt idx="11">
                  <c:v>194574.78394563001</c:v>
                </c:pt>
                <c:pt idx="12">
                  <c:v>185252.35432153</c:v>
                </c:pt>
                <c:pt idx="13">
                  <c:v>199237.79395219</c:v>
                </c:pt>
                <c:pt idx="14" formatCode="General">
                  <c:v>203008.65319501</c:v>
                </c:pt>
                <c:pt idx="15" formatCode="General">
                  <c:v>132869.12805726001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B5-4081-B8E5-169D16710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72352"/>
        <c:axId val="221270784"/>
      </c:barChart>
      <c:lineChart>
        <c:grouping val="standard"/>
        <c:varyColors val="0"/>
        <c:ser>
          <c:idx val="2"/>
          <c:order val="2"/>
          <c:tx>
            <c:strRef>
              <c:f>'1'!$A$11</c:f>
              <c:strCache>
                <c:ptCount val="1"/>
                <c:pt idx="0">
                  <c:v>Темп прироста премий (правая шкала)</c:v>
                </c:pt>
              </c:strCache>
            </c:strRef>
          </c:tx>
          <c:marker>
            <c:symbol val="none"/>
          </c:marker>
          <c:cat>
            <c:strRef>
              <c:f>'1'!$B$8:$Q$8</c:f>
              <c:strCache>
                <c:ptCount val="16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</c:strCache>
            </c:strRef>
          </c:cat>
          <c:val>
            <c:numRef>
              <c:f>'1'!$B$11:$Q$11</c:f>
              <c:numCache>
                <c:formatCode>0</c:formatCode>
                <c:ptCount val="16"/>
                <c:pt idx="0">
                  <c:v>19.315103394528311</c:v>
                </c:pt>
                <c:pt idx="1">
                  <c:v>7.4970070595968163</c:v>
                </c:pt>
                <c:pt idx="2">
                  <c:v>14.404281759646986</c:v>
                </c:pt>
                <c:pt idx="3">
                  <c:v>21.890930838414135</c:v>
                </c:pt>
                <c:pt idx="4">
                  <c:v>0.31295800024888631</c:v>
                </c:pt>
                <c:pt idx="5">
                  <c:v>1.7737002146255065</c:v>
                </c:pt>
                <c:pt idx="6">
                  <c:v>9.3763296242777017E-3</c:v>
                </c:pt>
                <c:pt idx="7">
                  <c:v>-1.8240199559616421</c:v>
                </c:pt>
                <c:pt idx="8">
                  <c:v>12.593122613569264</c:v>
                </c:pt>
                <c:pt idx="9">
                  <c:v>-13.275329275888925</c:v>
                </c:pt>
                <c:pt idx="10">
                  <c:v>9.5945734101876354</c:v>
                </c:pt>
                <c:pt idx="11">
                  <c:v>6.9165729195578063</c:v>
                </c:pt>
                <c:pt idx="12">
                  <c:v>7.8651304468785543</c:v>
                </c:pt>
                <c:pt idx="13">
                  <c:v>39</c:v>
                </c:pt>
                <c:pt idx="14">
                  <c:v>16.399999999999999</c:v>
                </c:pt>
                <c:pt idx="15">
                  <c:v>10.635249248282852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B5-4081-B8E5-169D167102E8}"/>
            </c:ext>
          </c:extLst>
        </c:ser>
        <c:ser>
          <c:idx val="3"/>
          <c:order val="3"/>
          <c:tx>
            <c:strRef>
              <c:f>'1'!$A$12</c:f>
              <c:strCache>
                <c:ptCount val="1"/>
                <c:pt idx="0">
                  <c:v>Темп прироста выплат (правая шкала)</c:v>
                </c:pt>
              </c:strCache>
            </c:strRef>
          </c:tx>
          <c:marker>
            <c:symbol val="none"/>
          </c:marker>
          <c:cat>
            <c:strRef>
              <c:f>'1'!$B$8:$Q$8</c:f>
              <c:strCache>
                <c:ptCount val="16"/>
                <c:pt idx="0">
                  <c:v>I кв. 2018</c:v>
                </c:pt>
                <c:pt idx="1">
                  <c:v>II кв. 2018</c:v>
                </c:pt>
                <c:pt idx="2">
                  <c:v>III кв. 2018</c:v>
                </c:pt>
                <c:pt idx="3">
                  <c:v>IV кв. 2018</c:v>
                </c:pt>
                <c:pt idx="4">
                  <c:v>I кв. 2019</c:v>
                </c:pt>
                <c:pt idx="5">
                  <c:v>II кв. 2019</c:v>
                </c:pt>
                <c:pt idx="6">
                  <c:v>III кв. 2019</c:v>
                </c:pt>
                <c:pt idx="7">
                  <c:v>IV кв. 2019</c:v>
                </c:pt>
                <c:pt idx="8">
                  <c:v>I кв. 2020</c:v>
                </c:pt>
                <c:pt idx="9">
                  <c:v>II кв. 2020</c:v>
                </c:pt>
                <c:pt idx="10">
                  <c:v>III кв. 2020</c:v>
                </c:pt>
                <c:pt idx="11">
                  <c:v>IV кв. 2020</c:v>
                </c:pt>
                <c:pt idx="12">
                  <c:v>I кв. 2021</c:v>
                </c:pt>
                <c:pt idx="13">
                  <c:v>II кв. 2021</c:v>
                </c:pt>
                <c:pt idx="14">
                  <c:v>III кв. 2021</c:v>
                </c:pt>
                <c:pt idx="15">
                  <c:v>IV кв. 2020</c:v>
                </c:pt>
              </c:strCache>
            </c:strRef>
          </c:cat>
          <c:val>
            <c:numRef>
              <c:f>'1'!$B$12:$Q$12</c:f>
              <c:numCache>
                <c:formatCode>0</c:formatCode>
                <c:ptCount val="16"/>
                <c:pt idx="0">
                  <c:v>-11.665859460367212</c:v>
                </c:pt>
                <c:pt idx="1">
                  <c:v>-15.996268892929654</c:v>
                </c:pt>
                <c:pt idx="2">
                  <c:v>9.8828987510243049</c:v>
                </c:pt>
                <c:pt idx="3">
                  <c:v>34.412801463866003</c:v>
                </c:pt>
                <c:pt idx="4">
                  <c:v>27.605431815338189</c:v>
                </c:pt>
                <c:pt idx="5">
                  <c:v>15.547387308417694</c:v>
                </c:pt>
                <c:pt idx="6">
                  <c:v>11.075932197264393</c:v>
                </c:pt>
                <c:pt idx="7">
                  <c:v>14.652422730079117</c:v>
                </c:pt>
                <c:pt idx="8">
                  <c:v>14.551099373105947</c:v>
                </c:pt>
                <c:pt idx="9">
                  <c:v>-6.2618583058515647</c:v>
                </c:pt>
                <c:pt idx="10">
                  <c:v>13.546372254701588</c:v>
                </c:pt>
                <c:pt idx="11">
                  <c:v>10.511271180537452</c:v>
                </c:pt>
                <c:pt idx="12">
                  <c:v>16.164903985067113</c:v>
                </c:pt>
                <c:pt idx="13">
                  <c:v>45</c:v>
                </c:pt>
                <c:pt idx="14">
                  <c:v>20.8</c:v>
                </c:pt>
                <c:pt idx="15">
                  <c:v>-31.713079483933747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5B5-4081-B8E5-169D16710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424640"/>
        <c:axId val="235295104"/>
      </c:lineChart>
      <c:catAx>
        <c:axId val="220372352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7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221270784"/>
        <c:crosses val="autoZero"/>
        <c:auto val="0"/>
        <c:lblAlgn val="ctr"/>
        <c:lblOffset val="100"/>
        <c:noMultiLvlLbl val="0"/>
      </c:catAx>
      <c:valAx>
        <c:axId val="221270784"/>
        <c:scaling>
          <c:orientation val="minMax"/>
        </c:scaling>
        <c:delete val="0"/>
        <c:axPos val="l"/>
        <c:majorGridlines>
          <c:spPr>
            <a:ln>
              <a:solidFill>
                <a:schemeClr val="accent6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700">
                <a:solidFill>
                  <a:schemeClr val="tx1"/>
                </a:solidFill>
              </a:defRPr>
            </a:pPr>
            <a:endParaRPr lang="ru-RU"/>
          </a:p>
        </c:txPr>
        <c:crossAx val="220372352"/>
        <c:crosses val="autoZero"/>
        <c:crossBetween val="between"/>
        <c:majorUnit val="100000"/>
        <c:dispUnits>
          <c:builtInUnit val="thousands"/>
        </c:dispUnits>
      </c:valAx>
      <c:valAx>
        <c:axId val="2352951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%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239424640"/>
        <c:crosses val="max"/>
        <c:crossBetween val="between"/>
      </c:valAx>
      <c:catAx>
        <c:axId val="23942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5295104"/>
        <c:crosses val="autoZero"/>
        <c:auto val="0"/>
        <c:lblAlgn val="ctr"/>
        <c:lblOffset val="100"/>
        <c:noMultiLvlLbl val="0"/>
      </c:catAx>
      <c:spPr>
        <a:noFill/>
        <a:ln w="6350" cmpd="sng"/>
      </c:spPr>
    </c:plotArea>
    <c:legend>
      <c:legendPos val="r"/>
      <c:layout>
        <c:manualLayout>
          <c:xMode val="edge"/>
          <c:yMode val="edge"/>
          <c:x val="0.71176361957525391"/>
          <c:y val="0.44956290959241052"/>
          <c:w val="0.27715604801477384"/>
          <c:h val="0.42694261337615586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713772340323584"/>
          <c:y val="6.08203979116013E-2"/>
          <c:w val="0.49560066654954132"/>
          <c:h val="0.792390620468755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'10'!$B$7</c:f>
              <c:strCache>
                <c:ptCount val="1"/>
                <c:pt idx="0">
                  <c:v>3кв2020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'10'!$A$8:$A$13</c:f>
              <c:strCache>
                <c:ptCount val="6"/>
                <c:pt idx="0">
                  <c:v>Страхование от НС и болезней</c:v>
                </c:pt>
                <c:pt idx="1">
                  <c:v>Страхование жизни заемщиков</c:v>
                </c:pt>
                <c:pt idx="2">
                  <c:v>Страхование прочего имущества физических лиц</c:v>
                </c:pt>
                <c:pt idx="3">
                  <c:v>Страхование автокаско</c:v>
                </c:pt>
                <c:pt idx="4">
                  <c:v>ДМС</c:v>
                </c:pt>
                <c:pt idx="5">
                  <c:v>Страхование жизни (кроме страхования жизни заемщиков)</c:v>
                </c:pt>
              </c:strCache>
            </c:strRef>
          </c:cat>
          <c:val>
            <c:numRef>
              <c:f>'10'!$B$8:$B$13</c:f>
              <c:numCache>
                <c:formatCode>0%</c:formatCode>
                <c:ptCount val="6"/>
                <c:pt idx="0">
                  <c:v>0.71799999999999997</c:v>
                </c:pt>
                <c:pt idx="1">
                  <c:v>0.59099999999999997</c:v>
                </c:pt>
                <c:pt idx="2">
                  <c:v>0.50693171768659484</c:v>
                </c:pt>
                <c:pt idx="3">
                  <c:v>0.29899999999999999</c:v>
                </c:pt>
                <c:pt idx="4">
                  <c:v>0.20699999999999999</c:v>
                </c:pt>
                <c:pt idx="5">
                  <c:v>0.10100000000000001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FB-4A76-A7D1-E12CEE018BB2}"/>
            </c:ext>
          </c:extLst>
        </c:ser>
        <c:ser>
          <c:idx val="1"/>
          <c:order val="1"/>
          <c:tx>
            <c:strRef>
              <c:f>'10'!$C$7</c:f>
              <c:strCache>
                <c:ptCount val="1"/>
                <c:pt idx="0">
                  <c:v>3кв2021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'10'!$A$8:$A$13</c:f>
              <c:strCache>
                <c:ptCount val="6"/>
                <c:pt idx="0">
                  <c:v>Страхование от НС и болезней</c:v>
                </c:pt>
                <c:pt idx="1">
                  <c:v>Страхование жизни заемщиков</c:v>
                </c:pt>
                <c:pt idx="2">
                  <c:v>Страхование прочего имущества физических лиц</c:v>
                </c:pt>
                <c:pt idx="3">
                  <c:v>Страхование автокаско</c:v>
                </c:pt>
                <c:pt idx="4">
                  <c:v>ДМС</c:v>
                </c:pt>
                <c:pt idx="5">
                  <c:v>Страхование жизни (кроме страхования жизни заемщиков)</c:v>
                </c:pt>
              </c:strCache>
            </c:strRef>
          </c:cat>
          <c:val>
            <c:numRef>
              <c:f>'10'!$C$8:$C$13</c:f>
              <c:numCache>
                <c:formatCode>0%</c:formatCode>
                <c:ptCount val="6"/>
                <c:pt idx="0">
                  <c:v>0.69572102543599623</c:v>
                </c:pt>
                <c:pt idx="1">
                  <c:v>0.76603349842835022</c:v>
                </c:pt>
                <c:pt idx="2">
                  <c:v>0.38688163671899384</c:v>
                </c:pt>
                <c:pt idx="3">
                  <c:v>0.3013222151591991</c:v>
                </c:pt>
                <c:pt idx="4">
                  <c:v>0.20608099966820004</c:v>
                </c:pt>
                <c:pt idx="5">
                  <c:v>7.9739707207194588E-2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FB-4A76-A7D1-E12CEE01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40928"/>
        <c:axId val="186155008"/>
      </c:barChart>
      <c:catAx>
        <c:axId val="186140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155008"/>
        <c:crosses val="autoZero"/>
        <c:auto val="1"/>
        <c:lblAlgn val="ctr"/>
        <c:lblOffset val="100"/>
        <c:noMultiLvlLbl val="0"/>
      </c:catAx>
      <c:valAx>
        <c:axId val="18615500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14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'11'!$B$7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'11'!$A$8:$A$12</c:f>
              <c:strCache>
                <c:ptCount val="5"/>
                <c:pt idx="0">
                  <c:v>ДМС</c:v>
                </c:pt>
                <c:pt idx="1">
                  <c:v>ОСАГО</c:v>
                </c:pt>
                <c:pt idx="2">
                  <c:v>стр-е автокаско</c:v>
                </c:pt>
                <c:pt idx="3">
                  <c:v>стр-е прочего имущества ЮЛ</c:v>
                </c:pt>
                <c:pt idx="4">
                  <c:v>стр-е от НС и болезней</c:v>
                </c:pt>
              </c:strCache>
            </c:strRef>
          </c:cat>
          <c:val>
            <c:numRef>
              <c:f>'11'!$B$8:$B$12</c:f>
              <c:numCache>
                <c:formatCode>0.0</c:formatCode>
                <c:ptCount val="5"/>
                <c:pt idx="0">
                  <c:v>66.948955386004997</c:v>
                </c:pt>
                <c:pt idx="1">
                  <c:v>62.472525615804997</c:v>
                </c:pt>
                <c:pt idx="2">
                  <c:v>55.769938485931</c:v>
                </c:pt>
                <c:pt idx="3">
                  <c:v>19.557860700033999</c:v>
                </c:pt>
                <c:pt idx="4">
                  <c:v>9.5049213206890002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5E-42AE-ADF2-48067AF1C247}"/>
            </c:ext>
          </c:extLst>
        </c:ser>
        <c:ser>
          <c:idx val="1"/>
          <c:order val="1"/>
          <c:tx>
            <c:strRef>
              <c:f>'11'!$C$7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'11'!$A$8:$A$12</c:f>
              <c:strCache>
                <c:ptCount val="5"/>
                <c:pt idx="0">
                  <c:v>ДМС</c:v>
                </c:pt>
                <c:pt idx="1">
                  <c:v>ОСАГО</c:v>
                </c:pt>
                <c:pt idx="2">
                  <c:v>стр-е автокаско</c:v>
                </c:pt>
                <c:pt idx="3">
                  <c:v>стр-е прочего имущества ЮЛ</c:v>
                </c:pt>
                <c:pt idx="4">
                  <c:v>стр-е от НС и болезней</c:v>
                </c:pt>
              </c:strCache>
            </c:strRef>
          </c:cat>
          <c:val>
            <c:numRef>
              <c:f>'11'!$C$8:$C$12</c:f>
              <c:numCache>
                <c:formatCode>0.0</c:formatCode>
                <c:ptCount val="5"/>
                <c:pt idx="0">
                  <c:v>71.344903436444994</c:v>
                </c:pt>
                <c:pt idx="1">
                  <c:v>63.604296041393191</c:v>
                </c:pt>
                <c:pt idx="2">
                  <c:v>52.686099889007998</c:v>
                </c:pt>
                <c:pt idx="3">
                  <c:v>18.303641232659</c:v>
                </c:pt>
                <c:pt idx="4">
                  <c:v>10.282875471948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5E-42AE-ADF2-48067AF1C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02368"/>
        <c:axId val="186208256"/>
      </c:barChart>
      <c:catAx>
        <c:axId val="1862023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8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86208256"/>
        <c:crosses val="autoZero"/>
        <c:auto val="1"/>
        <c:lblAlgn val="ctr"/>
        <c:lblOffset val="100"/>
        <c:noMultiLvlLbl val="0"/>
      </c:catAx>
      <c:valAx>
        <c:axId val="186208256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ru-RU"/>
          </a:p>
        </c:txPr>
        <c:crossAx val="186202368"/>
        <c:crosses val="autoZero"/>
        <c:crossBetween val="between"/>
      </c:valAx>
      <c:spPr>
        <a:noFill/>
        <a:ln w="6350" cmpd="sng"/>
      </c:spPr>
    </c:plotArea>
    <c:legend>
      <c:legendPos val="r"/>
      <c:overlay val="0"/>
      <c:txPr>
        <a:bodyPr/>
        <a:lstStyle/>
        <a:p>
          <a:pPr>
            <a:defRPr sz="8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'12'!$B$9</c:f>
              <c:strCache>
                <c:ptCount val="1"/>
                <c:pt idx="0">
                  <c:v>КУ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'12'!$A$10:$A$12</c:f>
              <c:strCache>
                <c:ptCount val="3"/>
                <c:pt idx="0">
                  <c:v>стр-е автокаско</c:v>
                </c:pt>
                <c:pt idx="1">
                  <c:v>ОСАГО</c:v>
                </c:pt>
                <c:pt idx="2">
                  <c:v>Весь рынок</c:v>
                </c:pt>
              </c:strCache>
            </c:strRef>
          </c:cat>
          <c:val>
            <c:numRef>
              <c:f>'12'!$B$10:$B$12</c:f>
              <c:numCache>
                <c:formatCode>0.0</c:formatCode>
                <c:ptCount val="3"/>
                <c:pt idx="0">
                  <c:v>48.304299428431776</c:v>
                </c:pt>
                <c:pt idx="1">
                  <c:v>69.367438698538308</c:v>
                </c:pt>
                <c:pt idx="2">
                  <c:v>48.728014429857446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4E-4219-99C2-284ABE8D66D2}"/>
            </c:ext>
          </c:extLst>
        </c:ser>
        <c:ser>
          <c:idx val="1"/>
          <c:order val="1"/>
          <c:tx>
            <c:strRef>
              <c:f>'12'!$C$9</c:f>
              <c:strCache>
                <c:ptCount val="1"/>
                <c:pt idx="0">
                  <c:v>КР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'12'!$A$10:$A$12</c:f>
              <c:strCache>
                <c:ptCount val="3"/>
                <c:pt idx="0">
                  <c:v>стр-е автокаско</c:v>
                </c:pt>
                <c:pt idx="1">
                  <c:v>ОСАГО</c:v>
                </c:pt>
                <c:pt idx="2">
                  <c:v>Весь рынок</c:v>
                </c:pt>
              </c:strCache>
            </c:strRef>
          </c:cat>
          <c:val>
            <c:numRef>
              <c:f>'12'!$C$10:$C$12</c:f>
              <c:numCache>
                <c:formatCode>0.0</c:formatCode>
                <c:ptCount val="3"/>
                <c:pt idx="0">
                  <c:v>36.994916198786441</c:v>
                </c:pt>
                <c:pt idx="1">
                  <c:v>23.507838164243182</c:v>
                </c:pt>
                <c:pt idx="2">
                  <c:v>43.092707630167268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4E-4219-99C2-284ABE8D6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6284288"/>
        <c:axId val="186302464"/>
      </c:barChart>
      <c:catAx>
        <c:axId val="186284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AB5253"/>
            </a:solidFill>
          </a:ln>
        </c:spPr>
        <c:txPr>
          <a:bodyPr/>
          <a:lstStyle/>
          <a:p>
            <a:pPr>
              <a:defRPr sz="80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86302464"/>
        <c:crosses val="autoZero"/>
        <c:auto val="1"/>
        <c:lblAlgn val="ctr"/>
        <c:lblOffset val="100"/>
        <c:noMultiLvlLbl val="0"/>
      </c:catAx>
      <c:valAx>
        <c:axId val="186302464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ln>
            <a:solidFill>
              <a:srgbClr val="AB5253"/>
            </a:solidFill>
          </a:ln>
        </c:spPr>
        <c:txPr>
          <a:bodyPr/>
          <a:lstStyle/>
          <a:p>
            <a:pPr>
              <a:defRPr sz="1000"/>
            </a:pPr>
            <a:endParaRPr lang="ru-RU"/>
          </a:p>
        </c:txPr>
        <c:crossAx val="186284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46162894042131E-2"/>
          <c:y val="0.13502114190542605"/>
          <c:w val="0.91199824708998478"/>
          <c:h val="0.81065344717547005"/>
        </c:manualLayout>
      </c:layout>
      <c:lineChart>
        <c:grouping val="standard"/>
        <c:varyColors val="0"/>
        <c:ser>
          <c:idx val="0"/>
          <c:order val="0"/>
          <c:tx>
            <c:strRef>
              <c:f>'Врезка 1'!$C$16</c:f>
              <c:strCache>
                <c:ptCount val="1"/>
                <c:pt idx="0">
                  <c:v>темпы прироста взносов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'Врезка 1'!$O$15:$T$15</c:f>
              <c:numCache>
                <c:formatCode>0.0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1'!$O$16:$T$16</c:f>
              <c:numCache>
                <c:formatCode>0.0</c:formatCode>
                <c:ptCount val="6"/>
                <c:pt idx="0">
                  <c:v>12.423891073066651</c:v>
                </c:pt>
                <c:pt idx="1">
                  <c:v>44.900460638399544</c:v>
                </c:pt>
                <c:pt idx="2">
                  <c:v>6.6619473399725626</c:v>
                </c:pt>
                <c:pt idx="3">
                  <c:v>-5.2450861991129809</c:v>
                </c:pt>
                <c:pt idx="4">
                  <c:v>1.7512756044305133</c:v>
                </c:pt>
                <c:pt idx="5">
                  <c:v>-5.3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5E-401A-A531-76D6CB25089A}"/>
            </c:ext>
          </c:extLst>
        </c:ser>
        <c:ser>
          <c:idx val="1"/>
          <c:order val="1"/>
          <c:tx>
            <c:strRef>
              <c:f>'Врезка 1'!$C$17</c:f>
              <c:strCache>
                <c:ptCount val="1"/>
                <c:pt idx="0">
                  <c:v>темпы прироста выплат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'Врезка 1'!$O$15:$T$15</c:f>
              <c:numCache>
                <c:formatCode>0.0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1'!$O$17:$T$17</c:f>
              <c:numCache>
                <c:formatCode>_-* #,##0.0\ _₽_-;\-* #,##0.0\ _₽_-;_-* "-"??\ _₽_-;_-@_-</c:formatCode>
                <c:ptCount val="6"/>
                <c:pt idx="0">
                  <c:v>17.673177668670515</c:v>
                </c:pt>
                <c:pt idx="1">
                  <c:v>36.415858552421312</c:v>
                </c:pt>
                <c:pt idx="2">
                  <c:v>38.999829541037379</c:v>
                </c:pt>
                <c:pt idx="3">
                  <c:v>1.6625559699740888</c:v>
                </c:pt>
                <c:pt idx="4">
                  <c:v>-21.430794448100464</c:v>
                </c:pt>
                <c:pt idx="5" formatCode="0.0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5E-401A-A531-76D6CB250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28576"/>
        <c:axId val="186330112"/>
      </c:lineChart>
      <c:catAx>
        <c:axId val="186328576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330112"/>
        <c:crosses val="autoZero"/>
        <c:auto val="1"/>
        <c:lblAlgn val="ctr"/>
        <c:lblOffset val="100"/>
        <c:noMultiLvlLbl val="0"/>
      </c:catAx>
      <c:valAx>
        <c:axId val="1863301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32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'Врезка 2'!$C$4</c:f>
              <c:strCache>
                <c:ptCount val="1"/>
                <c:pt idx="0">
                  <c:v>КУ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332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5-48B5-B9FF-6B7C88FACB96}"/>
                </c:ext>
              </c:extLst>
            </c:dLbl>
            <c:dLbl>
              <c:idx val="1"/>
              <c:layout>
                <c:manualLayout>
                  <c:x val="-2.7777777777777779E-3"/>
                  <c:y val="1.8518518518518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5-48B5-B9FF-6B7C88FACB96}"/>
                </c:ext>
              </c:extLst>
            </c:dLbl>
            <c:dLbl>
              <c:idx val="2"/>
              <c:layout>
                <c:manualLayout>
                  <c:x val="-1.0185067526415994E-16"/>
                  <c:y val="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5-48B5-B9FF-6B7C88FACB96}"/>
                </c:ext>
              </c:extLst>
            </c:dLbl>
            <c:dLbl>
              <c:idx val="4"/>
              <c:layout>
                <c:manualLayout>
                  <c:x val="-3.3333333333333437E-2"/>
                  <c:y val="4.1666666666666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5-48B5-B9FF-6B7C88FAC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2'!$O$3:$T$3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2'!$O$4:$T$4</c:f>
              <c:numCache>
                <c:formatCode>0.0</c:formatCode>
                <c:ptCount val="6"/>
                <c:pt idx="0">
                  <c:v>72.349999999999994</c:v>
                </c:pt>
                <c:pt idx="1">
                  <c:v>75.599999999999994</c:v>
                </c:pt>
                <c:pt idx="2">
                  <c:v>80</c:v>
                </c:pt>
                <c:pt idx="3">
                  <c:v>84</c:v>
                </c:pt>
                <c:pt idx="4">
                  <c:v>66.672562239724641</c:v>
                </c:pt>
                <c:pt idx="5">
                  <c:v>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C75-48B5-B9FF-6B7C88FACB96}"/>
            </c:ext>
          </c:extLst>
        </c:ser>
        <c:ser>
          <c:idx val="1"/>
          <c:order val="1"/>
          <c:tx>
            <c:strRef>
              <c:f>'Врезка 2'!$C$5</c:f>
              <c:strCache>
                <c:ptCount val="1"/>
                <c:pt idx="0">
                  <c:v>РВД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2'!$O$3:$T$3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2'!$O$5:$T$5</c:f>
              <c:numCache>
                <c:formatCode>0.0</c:formatCode>
                <c:ptCount val="6"/>
                <c:pt idx="0">
                  <c:v>20.68</c:v>
                </c:pt>
                <c:pt idx="1">
                  <c:v>20.65</c:v>
                </c:pt>
                <c:pt idx="2">
                  <c:v>17.8</c:v>
                </c:pt>
                <c:pt idx="3">
                  <c:v>22.8</c:v>
                </c:pt>
                <c:pt idx="4">
                  <c:v>21.270408715955082</c:v>
                </c:pt>
                <c:pt idx="5">
                  <c:v>23.5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C75-48B5-B9FF-6B7C88FACB96}"/>
            </c:ext>
          </c:extLst>
        </c:ser>
        <c:ser>
          <c:idx val="2"/>
          <c:order val="2"/>
          <c:tx>
            <c:strRef>
              <c:f>'Врезка 2'!$C$6</c:f>
              <c:strCache>
                <c:ptCount val="1"/>
                <c:pt idx="0">
                  <c:v>ККУ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332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5-48B5-B9FF-6B7C88FACB96}"/>
                </c:ext>
              </c:extLst>
            </c:dLbl>
            <c:dLbl>
              <c:idx val="1"/>
              <c:layout>
                <c:manualLayout>
                  <c:x val="-1.3888888888888888E-2"/>
                  <c:y val="1.3888888888888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5-48B5-B9FF-6B7C88FACB96}"/>
                </c:ext>
              </c:extLst>
            </c:dLbl>
            <c:dLbl>
              <c:idx val="4"/>
              <c:layout>
                <c:manualLayout>
                  <c:x val="-1.6666666666666666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5-48B5-B9FF-6B7C88FAC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2'!$O$3:$T$3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2'!$O$6:$T$6</c:f>
              <c:numCache>
                <c:formatCode>0.0</c:formatCode>
                <c:ptCount val="6"/>
                <c:pt idx="0">
                  <c:v>93.03</c:v>
                </c:pt>
                <c:pt idx="1">
                  <c:v>96.25</c:v>
                </c:pt>
                <c:pt idx="2">
                  <c:v>97.8</c:v>
                </c:pt>
                <c:pt idx="3">
                  <c:v>106.8</c:v>
                </c:pt>
                <c:pt idx="4">
                  <c:v>87.942970955679726</c:v>
                </c:pt>
                <c:pt idx="5">
                  <c:v>94.5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C75-48B5-B9FF-6B7C88FA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29824"/>
        <c:axId val="186431360"/>
      </c:lineChart>
      <c:catAx>
        <c:axId val="18642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431360"/>
        <c:crosses val="autoZero"/>
        <c:auto val="1"/>
        <c:lblAlgn val="ctr"/>
        <c:lblOffset val="100"/>
        <c:noMultiLvlLbl val="0"/>
      </c:catAx>
      <c:valAx>
        <c:axId val="18643136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4298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'Врезка 2'!$C$25</c:f>
              <c:strCache>
                <c:ptCount val="1"/>
                <c:pt idx="0">
                  <c:v>темпы прироста средней премии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'Врезка 2'!$N$24:$T$24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2'!$N$25:$T$25</c:f>
              <c:numCache>
                <c:formatCode>0.0%</c:formatCode>
                <c:ptCount val="7"/>
                <c:pt idx="0">
                  <c:v>5.6342434133161978E-2</c:v>
                </c:pt>
                <c:pt idx="1">
                  <c:v>0.11417426997906599</c:v>
                </c:pt>
                <c:pt idx="2">
                  <c:v>0.56902528633758442</c:v>
                </c:pt>
                <c:pt idx="3">
                  <c:v>0.10820661469532822</c:v>
                </c:pt>
                <c:pt idx="4">
                  <c:v>-5.3037381588971866E-2</c:v>
                </c:pt>
                <c:pt idx="5">
                  <c:v>-2.1962025911655414E-2</c:v>
                </c:pt>
                <c:pt idx="6">
                  <c:v>-5.19287389899038E-2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1C-4CDC-B9DB-22F4EB77EF76}"/>
            </c:ext>
          </c:extLst>
        </c:ser>
        <c:ser>
          <c:idx val="1"/>
          <c:order val="1"/>
          <c:tx>
            <c:strRef>
              <c:f>'Врезка 2'!$C$26</c:f>
              <c:strCache>
                <c:ptCount val="1"/>
                <c:pt idx="0">
                  <c:v>темпы прироста средней выплаты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'Врезка 2'!$N$24:$T$24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2'!$N$26:$T$26</c:f>
              <c:numCache>
                <c:formatCode>0%</c:formatCode>
                <c:ptCount val="7"/>
                <c:pt idx="0">
                  <c:v>0.15488038271804161</c:v>
                </c:pt>
                <c:pt idx="1">
                  <c:v>0.23217254712901747</c:v>
                </c:pt>
                <c:pt idx="2">
                  <c:v>0.36515320090372216</c:v>
                </c:pt>
                <c:pt idx="3">
                  <c:v>0.33130955311946675</c:v>
                </c:pt>
                <c:pt idx="4">
                  <c:v>1.6838948506932017E-3</c:v>
                </c:pt>
                <c:pt idx="5">
                  <c:v>-6.4260554310984652E-2</c:v>
                </c:pt>
                <c:pt idx="6">
                  <c:v>6.032934490339259E-2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1C-4CDC-B9DB-22F4EB77E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57088"/>
        <c:axId val="186462976"/>
      </c:lineChart>
      <c:catAx>
        <c:axId val="1864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462976"/>
        <c:crosses val="autoZero"/>
        <c:auto val="1"/>
        <c:lblAlgn val="ctr"/>
        <c:lblOffset val="100"/>
        <c:noMultiLvlLbl val="0"/>
      </c:catAx>
      <c:valAx>
        <c:axId val="18646297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45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'Врезка 3'!$C$25</c:f>
              <c:strCache>
                <c:ptCount val="1"/>
                <c:pt idx="0">
                  <c:v>темпы прироста средней премии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'Врезка 3'!$N$24:$T$24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3'!$N$25:$T$25</c:f>
              <c:numCache>
                <c:formatCode>0.0%</c:formatCode>
                <c:ptCount val="7"/>
                <c:pt idx="0">
                  <c:v>5.6342434133161978E-2</c:v>
                </c:pt>
                <c:pt idx="1">
                  <c:v>0.11417426997906599</c:v>
                </c:pt>
                <c:pt idx="2">
                  <c:v>0.56902528633758442</c:v>
                </c:pt>
                <c:pt idx="3">
                  <c:v>0.10820661469532822</c:v>
                </c:pt>
                <c:pt idx="4">
                  <c:v>-5.3037381588971866E-2</c:v>
                </c:pt>
                <c:pt idx="5">
                  <c:v>-2.1962025911655414E-2</c:v>
                </c:pt>
                <c:pt idx="6">
                  <c:v>-3.3593933464090786E-2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D9-4407-B61A-095AD761D30A}"/>
            </c:ext>
          </c:extLst>
        </c:ser>
        <c:ser>
          <c:idx val="1"/>
          <c:order val="1"/>
          <c:tx>
            <c:strRef>
              <c:f>'Врезка 3'!$C$26</c:f>
              <c:strCache>
                <c:ptCount val="1"/>
                <c:pt idx="0">
                  <c:v>темпы прироста средней выплаты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'Врезка 3'!$N$24:$T$24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9М2019</c:v>
                </c:pt>
              </c:strCache>
            </c:strRef>
          </c:cat>
          <c:val>
            <c:numRef>
              <c:f>'Врезка 3'!$N$26:$T$26</c:f>
              <c:numCache>
                <c:formatCode>0%</c:formatCode>
                <c:ptCount val="7"/>
                <c:pt idx="0">
                  <c:v>0.15488038271804161</c:v>
                </c:pt>
                <c:pt idx="1">
                  <c:v>0.23217254712901747</c:v>
                </c:pt>
                <c:pt idx="2">
                  <c:v>0.36515320090372216</c:v>
                </c:pt>
                <c:pt idx="3">
                  <c:v>0.33130955311946675</c:v>
                </c:pt>
                <c:pt idx="4">
                  <c:v>1.6838948506932017E-3</c:v>
                </c:pt>
                <c:pt idx="5">
                  <c:v>-6.4260554310984652E-2</c:v>
                </c:pt>
                <c:pt idx="6">
                  <c:v>6.4046328653561746E-2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D9-4407-B61A-095AD761D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13664"/>
        <c:axId val="186519552"/>
      </c:lineChart>
      <c:catAx>
        <c:axId val="18651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519552"/>
        <c:crosses val="autoZero"/>
        <c:auto val="1"/>
        <c:lblAlgn val="ctr"/>
        <c:lblOffset val="100"/>
        <c:noMultiLvlLbl val="0"/>
      </c:catAx>
      <c:valAx>
        <c:axId val="186519552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51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92038495188109E-2"/>
          <c:y val="2.7777777777777776E-2"/>
          <c:w val="0.90286351706036749"/>
          <c:h val="0.73577136191309422"/>
        </c:manualLayout>
      </c:layout>
      <c:lineChart>
        <c:grouping val="standard"/>
        <c:varyColors val="0"/>
        <c:ser>
          <c:idx val="1"/>
          <c:order val="1"/>
          <c:tx>
            <c:strRef>
              <c:f>'Врезка 3'!$C$23</c:f>
              <c:strCache>
                <c:ptCount val="1"/>
                <c:pt idx="0">
                  <c:v>средняя выплата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8.3333333333334356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F-4564-9AD6-C153C90B6AA6}"/>
                </c:ext>
              </c:extLst>
            </c:dLbl>
            <c:dLbl>
              <c:idx val="3"/>
              <c:layout>
                <c:manualLayout>
                  <c:x val="-5.5555555555555558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1F-4564-9AD6-C153C90B6AA6}"/>
                </c:ext>
              </c:extLst>
            </c:dLbl>
            <c:dLbl>
              <c:idx val="4"/>
              <c:layout>
                <c:manualLayout>
                  <c:x val="-4.166666666666666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1F-4564-9AD6-C153C90B6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3'!$O$21:$T$21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3'!$O$23:$T$23</c:f>
              <c:numCache>
                <c:formatCode>0.0</c:formatCode>
                <c:ptCount val="6"/>
                <c:pt idx="0">
                  <c:v>35.308020308258079</c:v>
                </c:pt>
                <c:pt idx="1">
                  <c:v>48.200856941392146</c:v>
                </c:pt>
                <c:pt idx="2">
                  <c:v>64.17026131462012</c:v>
                </c:pt>
                <c:pt idx="3">
                  <c:v>64.278317287215444</c:v>
                </c:pt>
                <c:pt idx="4">
                  <c:v>60.147756988161632</c:v>
                </c:pt>
                <c:pt idx="5">
                  <c:v>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91F-4564-9AD6-C153C90B6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42720"/>
        <c:axId val="186552704"/>
      </c:lineChart>
      <c:lineChart>
        <c:grouping val="standard"/>
        <c:varyColors val="0"/>
        <c:ser>
          <c:idx val="0"/>
          <c:order val="0"/>
          <c:tx>
            <c:strRef>
              <c:f>'Врезка 3'!$C$22</c:f>
              <c:strCache>
                <c:ptCount val="1"/>
                <c:pt idx="0">
                  <c:v>средняя премия (правая шкала)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592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1F-4564-9AD6-C153C90B6AA6}"/>
                </c:ext>
              </c:extLst>
            </c:dLbl>
            <c:dLbl>
              <c:idx val="1"/>
              <c:layout>
                <c:manualLayout>
                  <c:x val="0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1F-4564-9AD6-C153C90B6AA6}"/>
                </c:ext>
              </c:extLst>
            </c:dLbl>
            <c:dLbl>
              <c:idx val="2"/>
              <c:layout>
                <c:manualLayout>
                  <c:x val="-5.0925337632079971E-17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1F-4564-9AD6-C153C90B6AA6}"/>
                </c:ext>
              </c:extLst>
            </c:dLbl>
            <c:dLbl>
              <c:idx val="3"/>
              <c:layout>
                <c:manualLayout>
                  <c:x val="-5.5555555555555558E-3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1F-4564-9AD6-C153C90B6AA6}"/>
                </c:ext>
              </c:extLst>
            </c:dLbl>
            <c:dLbl>
              <c:idx val="4"/>
              <c:layout>
                <c:manualLayout>
                  <c:x val="-1.1111111111111112E-2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1F-4564-9AD6-C153C90B6AA6}"/>
                </c:ext>
              </c:extLst>
            </c:dLbl>
            <c:dLbl>
              <c:idx val="5"/>
              <c:layout>
                <c:manualLayout>
                  <c:x val="-1.9444444444444545E-2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1F-4564-9AD6-C153C90B6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'Врезка 3'!$O$21:$T$21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'Врезка 3'!$O$22:$T$22</c:f>
              <c:numCache>
                <c:formatCode>0.0</c:formatCode>
                <c:ptCount val="6"/>
                <c:pt idx="0">
                  <c:v>3.5339777296235662</c:v>
                </c:pt>
                <c:pt idx="1">
                  <c:v>5.5449004191332625</c:v>
                </c:pt>
                <c:pt idx="2">
                  <c:v>6.1448953223103793</c:v>
                </c:pt>
                <c:pt idx="3">
                  <c:v>5.8189861642767156</c:v>
                </c:pt>
                <c:pt idx="4">
                  <c:v>5.6911894393573057</c:v>
                </c:pt>
                <c:pt idx="5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91F-4564-9AD6-C153C90B6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55776"/>
        <c:axId val="186554240"/>
      </c:lineChart>
      <c:catAx>
        <c:axId val="18654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552704"/>
        <c:crosses val="autoZero"/>
        <c:auto val="1"/>
        <c:lblAlgn val="ctr"/>
        <c:lblOffset val="100"/>
        <c:noMultiLvlLbl val="0"/>
      </c:catAx>
      <c:valAx>
        <c:axId val="1865527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542720"/>
        <c:crosses val="autoZero"/>
        <c:crossBetween val="between"/>
      </c:valAx>
      <c:valAx>
        <c:axId val="186554240"/>
        <c:scaling>
          <c:orientation val="minMax"/>
          <c:max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555776"/>
        <c:crosses val="max"/>
        <c:crossBetween val="between"/>
      </c:valAx>
      <c:catAx>
        <c:axId val="18655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554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'Врезка 5-6'!$AH$53</c:f>
              <c:strCache>
                <c:ptCount val="1"/>
                <c:pt idx="0">
                  <c:v>Компании с долей ОСАГО выше 70%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5-6'!$AI$53:$AK$53</c:f>
              <c:numCache>
                <c:formatCode>0%</c:formatCode>
                <c:ptCount val="3"/>
                <c:pt idx="0">
                  <c:v>1.05</c:v>
                </c:pt>
                <c:pt idx="1">
                  <c:v>0.69</c:v>
                </c:pt>
                <c:pt idx="2">
                  <c:v>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4-49B0-B2D5-DF80D283BC0F}"/>
            </c:ext>
          </c:extLst>
        </c:ser>
        <c:ser>
          <c:idx val="1"/>
          <c:order val="1"/>
          <c:tx>
            <c:strRef>
              <c:f>'Врезка 5-6'!$AH$54</c:f>
              <c:strCache>
                <c:ptCount val="1"/>
                <c:pt idx="0">
                  <c:v>Компании с долей ОСАГО от 50 до 70%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5-6'!$AI$54:$AK$54</c:f>
              <c:numCache>
                <c:formatCode>0%</c:formatCode>
                <c:ptCount val="3"/>
                <c:pt idx="0">
                  <c:v>1.07</c:v>
                </c:pt>
                <c:pt idx="1">
                  <c:v>0.64</c:v>
                </c:pt>
                <c:pt idx="2">
                  <c:v>0.43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84-49B0-B2D5-DF80D283BC0F}"/>
            </c:ext>
          </c:extLst>
        </c:ser>
        <c:ser>
          <c:idx val="2"/>
          <c:order val="2"/>
          <c:tx>
            <c:strRef>
              <c:f>'Врезка 5-6'!$AH$55</c:f>
              <c:strCache>
                <c:ptCount val="1"/>
                <c:pt idx="0">
                  <c:v>Компании с долей ОСАГО от 30 до 50%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5-6'!$AI$55:$AK$55</c:f>
              <c:numCache>
                <c:formatCode>0%</c:formatCode>
                <c:ptCount val="3"/>
                <c:pt idx="0">
                  <c:v>0.92</c:v>
                </c:pt>
                <c:pt idx="1">
                  <c:v>0.52507972468249597</c:v>
                </c:pt>
                <c:pt idx="2">
                  <c:v>0.38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84-49B0-B2D5-DF80D283BC0F}"/>
            </c:ext>
          </c:extLst>
        </c:ser>
        <c:ser>
          <c:idx val="3"/>
          <c:order val="3"/>
          <c:tx>
            <c:strRef>
              <c:f>'Врезка 5-6'!$AH$56</c:f>
              <c:strCache>
                <c:ptCount val="1"/>
                <c:pt idx="0">
                  <c:v>Компании с долей ОСАГО выше 30%, с долей убыточных регионов в портфеле ОСАГО более 30%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5-6'!$AI$56:$AK$56</c:f>
              <c:numCache>
                <c:formatCode>0%</c:formatCode>
                <c:ptCount val="3"/>
                <c:pt idx="0">
                  <c:v>1.05</c:v>
                </c:pt>
                <c:pt idx="1">
                  <c:v>0.59</c:v>
                </c:pt>
                <c:pt idx="2">
                  <c:v>0.46009802397462402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4-49B0-B2D5-DF80D283B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661504"/>
        <c:axId val="186667776"/>
      </c:barChart>
      <c:scatterChart>
        <c:scatterStyle val="lineMarker"/>
        <c:varyColors val="0"/>
        <c:ser>
          <c:idx val="4"/>
          <c:order val="4"/>
          <c:tx>
            <c:strRef>
              <c:f>'Врезка 5-6'!$AH$57</c:f>
              <c:strCache>
                <c:ptCount val="1"/>
                <c:pt idx="0">
                  <c:v>Среднее значение по рынку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/>
            </c:spPr>
          </c:marker>
          <c:xVal>
            <c:strRef>
              <c:f>'Врезка 5-6'!$AI$52:$AK$52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xVal>
          <c:yVal>
            <c:numRef>
              <c:f>'Врезка 5-6'!$AI$57:$AK$57</c:f>
              <c:numCache>
                <c:formatCode>0%</c:formatCode>
                <c:ptCount val="3"/>
                <c:pt idx="0">
                  <c:v>0.88</c:v>
                </c:pt>
                <c:pt idx="1">
                  <c:v>0.49</c:v>
                </c:pt>
                <c:pt idx="2">
                  <c:v>0.38900000000000001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84-49B0-B2D5-DF80D283B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661504"/>
        <c:axId val="186667776"/>
      </c:scatterChart>
      <c:catAx>
        <c:axId val="1866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667776"/>
        <c:crosses val="autoZero"/>
        <c:auto val="1"/>
        <c:lblAlgn val="ctr"/>
        <c:lblOffset val="100"/>
        <c:noMultiLvlLbl val="0"/>
      </c:catAx>
      <c:valAx>
        <c:axId val="18666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6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'Врезка 5-6'!$AH$53</c:f>
              <c:strCache>
                <c:ptCount val="1"/>
                <c:pt idx="0">
                  <c:v>Компании с долей ОСАГО выше 70%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5-6'!$AN$53:$AP$53</c:f>
              <c:numCache>
                <c:formatCode>0%</c:formatCode>
                <c:ptCount val="3"/>
                <c:pt idx="0">
                  <c:v>0.96257708925829899</c:v>
                </c:pt>
                <c:pt idx="1">
                  <c:v>0.67708370256303996</c:v>
                </c:pt>
                <c:pt idx="2">
                  <c:v>0.28549338669525998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52-41BC-B05C-9BAEB2019DA3}"/>
            </c:ext>
          </c:extLst>
        </c:ser>
        <c:ser>
          <c:idx val="1"/>
          <c:order val="1"/>
          <c:tx>
            <c:strRef>
              <c:f>'Врезка 5-6'!$AH$54</c:f>
              <c:strCache>
                <c:ptCount val="1"/>
                <c:pt idx="0">
                  <c:v>Компании с долей ОСАГО от 50 до 70%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5-6'!$AN$54:$AP$54</c:f>
              <c:numCache>
                <c:formatCode>0%</c:formatCode>
                <c:ptCount val="3"/>
                <c:pt idx="0">
                  <c:v>1.01</c:v>
                </c:pt>
                <c:pt idx="1">
                  <c:v>0.6</c:v>
                </c:pt>
                <c:pt idx="2">
                  <c:v>0.41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52-41BC-B05C-9BAEB2019DA3}"/>
            </c:ext>
          </c:extLst>
        </c:ser>
        <c:ser>
          <c:idx val="2"/>
          <c:order val="2"/>
          <c:tx>
            <c:strRef>
              <c:f>'Врезка 5-6'!$AH$55</c:f>
              <c:strCache>
                <c:ptCount val="1"/>
                <c:pt idx="0">
                  <c:v>Компании с долей ОСАГО от 30 до 50%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5-6'!$AN$55:$AP$55</c:f>
              <c:numCache>
                <c:formatCode>0%</c:formatCode>
                <c:ptCount val="3"/>
                <c:pt idx="0">
                  <c:v>0.90130096135752102</c:v>
                </c:pt>
                <c:pt idx="1">
                  <c:v>0.53335715895550295</c:v>
                </c:pt>
                <c:pt idx="2">
                  <c:v>0.36794380240201802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52-41BC-B05C-9BAEB2019DA3}"/>
            </c:ext>
          </c:extLst>
        </c:ser>
        <c:ser>
          <c:idx val="3"/>
          <c:order val="3"/>
          <c:tx>
            <c:strRef>
              <c:f>'Врезка 5-6'!$AH$56</c:f>
              <c:strCache>
                <c:ptCount val="1"/>
                <c:pt idx="0">
                  <c:v>Компании с долей ОСАГО выше 30%, с долей убыточных регионов в портфеле ОСАГО более 30%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cat>
          <c:val>
            <c:numRef>
              <c:f>'Врезка 5-6'!$AN$56:$AP$56</c:f>
              <c:numCache>
                <c:formatCode>0%</c:formatCode>
                <c:ptCount val="3"/>
                <c:pt idx="0">
                  <c:v>0.96566553274210698</c:v>
                </c:pt>
                <c:pt idx="1">
                  <c:v>0.56999999999999995</c:v>
                </c:pt>
                <c:pt idx="2">
                  <c:v>0.40195388395392001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52-41BC-B05C-9BAEB2019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723712"/>
        <c:axId val="186734080"/>
      </c:barChart>
      <c:scatterChart>
        <c:scatterStyle val="lineMarker"/>
        <c:varyColors val="0"/>
        <c:ser>
          <c:idx val="4"/>
          <c:order val="4"/>
          <c:tx>
            <c:strRef>
              <c:f>'Врезка 5-6'!$AH$57</c:f>
              <c:strCache>
                <c:ptCount val="1"/>
                <c:pt idx="0">
                  <c:v>Среднее значение по рынку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/>
            </c:spPr>
          </c:marker>
          <c:xVal>
            <c:strRef>
              <c:f>'Врезка 5-6'!$AN$52:$AP$52</c:f>
              <c:strCache>
                <c:ptCount val="3"/>
                <c:pt idx="0">
                  <c:v>ККУ</c:v>
                </c:pt>
                <c:pt idx="1">
                  <c:v>КУ</c:v>
                </c:pt>
                <c:pt idx="2">
                  <c:v>РВД</c:v>
                </c:pt>
              </c:strCache>
            </c:strRef>
          </c:xVal>
          <c:yVal>
            <c:numRef>
              <c:f>'Врезка 5-6'!$AN$57:$AP$57</c:f>
              <c:numCache>
                <c:formatCode>0%</c:formatCode>
                <c:ptCount val="3"/>
                <c:pt idx="0">
                  <c:v>0.84899999999999998</c:v>
                </c:pt>
                <c:pt idx="1">
                  <c:v>0.49099999999999999</c:v>
                </c:pt>
                <c:pt idx="2">
                  <c:v>0.35799999999999998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052-41BC-B05C-9BAEB2019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23712"/>
        <c:axId val="186734080"/>
      </c:scatterChart>
      <c:catAx>
        <c:axId val="1867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734080"/>
        <c:crosses val="autoZero"/>
        <c:auto val="1"/>
        <c:lblAlgn val="ctr"/>
        <c:lblOffset val="100"/>
        <c:noMultiLvlLbl val="0"/>
      </c:catAx>
      <c:valAx>
        <c:axId val="1867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72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1535251857732"/>
          <c:y val="9.3594759908241232E-2"/>
          <c:w val="0.84151350924134916"/>
          <c:h val="0.598262389649572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'2'!$A$8</c:f>
              <c:strCache>
                <c:ptCount val="1"/>
                <c:pt idx="0">
                  <c:v>страхование жизни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'2'!$B$8:$C$8</c:f>
              <c:numCache>
                <c:formatCode>0%</c:formatCode>
                <c:ptCount val="2"/>
                <c:pt idx="0">
                  <c:v>0.27946306061045173</c:v>
                </c:pt>
                <c:pt idx="1">
                  <c:v>0.29061124325565635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F2-4D60-810C-6A50E455473A}"/>
            </c:ext>
          </c:extLst>
        </c:ser>
        <c:ser>
          <c:idx val="1"/>
          <c:order val="1"/>
          <c:tx>
            <c:strRef>
              <c:f>'2'!$A$9</c:f>
              <c:strCache>
                <c:ptCount val="1"/>
                <c:pt idx="0">
                  <c:v>страхование от НС и болезней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'2'!$B$9:$C$9</c:f>
              <c:numCache>
                <c:formatCode>0%</c:formatCode>
                <c:ptCount val="2"/>
                <c:pt idx="0">
                  <c:v>0.13135009319389707</c:v>
                </c:pt>
                <c:pt idx="1">
                  <c:v>0.14513506494215087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F2-4D60-810C-6A50E455473A}"/>
            </c:ext>
          </c:extLst>
        </c:ser>
        <c:ser>
          <c:idx val="2"/>
          <c:order val="2"/>
          <c:tx>
            <c:strRef>
              <c:f>'2'!$A$10</c:f>
              <c:strCache>
                <c:ptCount val="1"/>
                <c:pt idx="0">
                  <c:v>автокаско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'2'!$B$10:$C$10</c:f>
              <c:numCache>
                <c:formatCode>0%</c:formatCode>
                <c:ptCount val="2"/>
                <c:pt idx="0">
                  <c:v>0.11402726619204548</c:v>
                </c:pt>
                <c:pt idx="1">
                  <c:v>0.11475669188856957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F2-4D60-810C-6A50E455473A}"/>
            </c:ext>
          </c:extLst>
        </c:ser>
        <c:ser>
          <c:idx val="3"/>
          <c:order val="3"/>
          <c:tx>
            <c:strRef>
              <c:f>'2'!$A$11</c:f>
              <c:strCache>
                <c:ptCount val="1"/>
                <c:pt idx="0">
                  <c:v>ДМС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'2'!$B$11:$C$11</c:f>
              <c:numCache>
                <c:formatCode>0%</c:formatCode>
                <c:ptCount val="2"/>
                <c:pt idx="0">
                  <c:v>0.11493661223130176</c:v>
                </c:pt>
                <c:pt idx="1">
                  <c:v>0.11080053044808352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F2-4D60-810C-6A50E455473A}"/>
            </c:ext>
          </c:extLst>
        </c:ser>
        <c:ser>
          <c:idx val="4"/>
          <c:order val="4"/>
          <c:tx>
            <c:strRef>
              <c:f>'2'!$A$12</c:f>
              <c:strCache>
                <c:ptCount val="1"/>
                <c:pt idx="0">
                  <c:v>страхование прочего имущества ЮЛ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'2'!$B$12:$C$12</c:f>
              <c:numCache>
                <c:formatCode>0%</c:formatCode>
                <c:ptCount val="2"/>
                <c:pt idx="0">
                  <c:v>7.3973064645466949E-2</c:v>
                </c:pt>
                <c:pt idx="1">
                  <c:v>6.6608343948414903E-2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9F2-4D60-810C-6A50E455473A}"/>
            </c:ext>
          </c:extLst>
        </c:ser>
        <c:ser>
          <c:idx val="5"/>
          <c:order val="5"/>
          <c:tx>
            <c:strRef>
              <c:f>'2'!$A$13</c:f>
              <c:strCache>
                <c:ptCount val="1"/>
                <c:pt idx="0">
                  <c:v>прочее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'2'!$B$13:$C$13</c:f>
              <c:numCache>
                <c:formatCode>0%</c:formatCode>
                <c:ptCount val="2"/>
                <c:pt idx="0">
                  <c:v>0.14328334538988058</c:v>
                </c:pt>
                <c:pt idx="1">
                  <c:v>0.1470946286302805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9F2-4D60-810C-6A50E455473A}"/>
            </c:ext>
          </c:extLst>
        </c:ser>
        <c:ser>
          <c:idx val="6"/>
          <c:order val="6"/>
          <c:tx>
            <c:strRef>
              <c:f>'2'!$A$14</c:f>
              <c:strCache>
                <c:ptCount val="1"/>
                <c:pt idx="0">
                  <c:v>ОСАГО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'2'!$B$14:$C$14</c:f>
              <c:numCache>
                <c:formatCode>0%</c:formatCode>
                <c:ptCount val="2"/>
                <c:pt idx="0">
                  <c:v>0.14296655773695632</c:v>
                </c:pt>
                <c:pt idx="1">
                  <c:v>0.12499349688684425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9F2-4D60-810C-6A50E4554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112832"/>
        <c:axId val="183114368"/>
      </c:barChart>
      <c:catAx>
        <c:axId val="18311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3114368"/>
        <c:crosses val="autoZero"/>
        <c:auto val="1"/>
        <c:lblAlgn val="ctr"/>
        <c:lblOffset val="100"/>
        <c:noMultiLvlLbl val="0"/>
      </c:catAx>
      <c:valAx>
        <c:axId val="18311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311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59464531868E-2"/>
          <c:y val="0.82546954740634115"/>
          <c:w val="0.89999994595270916"/>
          <c:h val="0.15611848703901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2415180120917453"/>
          <c:y val="6.6292974092073076E-2"/>
          <c:w val="0.5644001363114457"/>
          <c:h val="0.72716353139054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'3'!$B$9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'3'!$A$10:$A$17</c:f>
              <c:strCache>
                <c:ptCount val="8"/>
                <c:pt idx="0">
                  <c:v>Весь рынок</c:v>
                </c:pt>
                <c:pt idx="1">
                  <c:v>стр-е жизни</c:v>
                </c:pt>
                <c:pt idx="2">
                  <c:v>стр-е от НС и болезней </c:v>
                </c:pt>
                <c:pt idx="3">
                  <c:v>прочее</c:v>
                </c:pt>
                <c:pt idx="4">
                  <c:v>автокаско</c:v>
                </c:pt>
                <c:pt idx="5">
                  <c:v>ДМС</c:v>
                </c:pt>
                <c:pt idx="6">
                  <c:v>стр-е прочего имущества ЮЛ</c:v>
                </c:pt>
                <c:pt idx="7">
                  <c:v>ОСАГО</c:v>
                </c:pt>
              </c:strCache>
            </c:strRef>
          </c:cat>
          <c:val>
            <c:numRef>
              <c:f>'3'!$B$10:$B$17</c:f>
              <c:numCache>
                <c:formatCode>0%</c:formatCode>
                <c:ptCount val="8"/>
                <c:pt idx="0">
                  <c:v>3.9327654143940995E-2</c:v>
                </c:pt>
                <c:pt idx="1">
                  <c:v>1.4301557253391587E-2</c:v>
                </c:pt>
                <c:pt idx="2">
                  <c:v>1.0016595283842992E-2</c:v>
                </c:pt>
                <c:pt idx="3">
                  <c:v>3.5647287119823013E-3</c:v>
                </c:pt>
                <c:pt idx="4">
                  <c:v>3.3140713948782469E-3</c:v>
                </c:pt>
                <c:pt idx="5">
                  <c:v>-2.5685290410305513E-3</c:v>
                </c:pt>
                <c:pt idx="6">
                  <c:v>6.5902326847647854E-3</c:v>
                </c:pt>
                <c:pt idx="7">
                  <c:v>4.1089978561115988E-3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5-40D0-BA64-6C4C6CF65FE5}"/>
            </c:ext>
          </c:extLst>
        </c:ser>
        <c:ser>
          <c:idx val="1"/>
          <c:order val="1"/>
          <c:tx>
            <c:strRef>
              <c:f>'3'!$C$9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'3'!$A$10:$A$17</c:f>
              <c:strCache>
                <c:ptCount val="8"/>
                <c:pt idx="0">
                  <c:v>Весь рынок</c:v>
                </c:pt>
                <c:pt idx="1">
                  <c:v>стр-е жизни</c:v>
                </c:pt>
                <c:pt idx="2">
                  <c:v>стр-е от НС и болезней </c:v>
                </c:pt>
                <c:pt idx="3">
                  <c:v>прочее</c:v>
                </c:pt>
                <c:pt idx="4">
                  <c:v>автокаско</c:v>
                </c:pt>
                <c:pt idx="5">
                  <c:v>ДМС</c:v>
                </c:pt>
                <c:pt idx="6">
                  <c:v>стр-е прочего имущества ЮЛ</c:v>
                </c:pt>
                <c:pt idx="7">
                  <c:v>ОСАГО</c:v>
                </c:pt>
              </c:strCache>
            </c:strRef>
          </c:cat>
          <c:val>
            <c:numRef>
              <c:f>'3'!$C$10:$C$17</c:f>
              <c:numCache>
                <c:formatCode>0%</c:formatCode>
                <c:ptCount val="8"/>
                <c:pt idx="0">
                  <c:v>0.17101873470507398</c:v>
                </c:pt>
                <c:pt idx="1">
                  <c:v>6.0848149757855415E-2</c:v>
                </c:pt>
                <c:pt idx="2">
                  <c:v>3.8605786915999168E-2</c:v>
                </c:pt>
                <c:pt idx="3">
                  <c:v>2.8967220510663274E-2</c:v>
                </c:pt>
                <c:pt idx="4">
                  <c:v>2.0354969942247295E-2</c:v>
                </c:pt>
                <c:pt idx="5">
                  <c:v>1.4812884738664022E-2</c:v>
                </c:pt>
                <c:pt idx="6">
                  <c:v>4.0265540058062382E-3</c:v>
                </c:pt>
                <c:pt idx="7">
                  <c:v>3.4031688338386299E-3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5-40D0-BA64-6C4C6CF6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183963008"/>
        <c:axId val="183964800"/>
      </c:barChart>
      <c:catAx>
        <c:axId val="183963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accent6"/>
            </a:solidFill>
          </a:ln>
        </c:spPr>
        <c:txPr>
          <a:bodyPr rot="0"/>
          <a:lstStyle/>
          <a:p>
            <a:pPr>
              <a:defRPr sz="7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83964800"/>
        <c:crosses val="autoZero"/>
        <c:auto val="1"/>
        <c:lblAlgn val="ctr"/>
        <c:lblOffset val="100"/>
        <c:noMultiLvlLbl val="0"/>
      </c:catAx>
      <c:valAx>
        <c:axId val="183964800"/>
        <c:scaling>
          <c:orientation val="minMax"/>
        </c:scaling>
        <c:delete val="0"/>
        <c:axPos val="t"/>
        <c:majorGridlines>
          <c:spPr>
            <a:ln>
              <a:solidFill>
                <a:schemeClr val="accent6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ru-RU"/>
          </a:p>
        </c:txPr>
        <c:crossAx val="183963008"/>
        <c:crosses val="autoZero"/>
        <c:crossBetween val="between"/>
      </c:valAx>
      <c:spPr>
        <a:noFill/>
        <a:ln w="6350" cmpd="sng"/>
      </c:spPr>
    </c:plotArea>
    <c:legend>
      <c:legendPos val="b"/>
      <c:layout>
        <c:manualLayout>
          <c:xMode val="edge"/>
          <c:yMode val="edge"/>
          <c:x val="0.37138222805988536"/>
          <c:y val="0.87181742277704133"/>
          <c:w val="0.27069331198429974"/>
          <c:h val="6.399004004767686E-2"/>
        </c:manualLayout>
      </c:layout>
      <c:overlay val="0"/>
      <c:txPr>
        <a:bodyPr/>
        <a:lstStyle/>
        <a:p>
          <a:pPr>
            <a:defRPr sz="9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8226990364567695"/>
          <c:y val="0.11567607092411045"/>
          <c:w val="0.66403967653286256"/>
          <c:h val="0.75318642570035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'4'!$B$7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'4'!$A$8:$A$15</c:f>
              <c:strCache>
                <c:ptCount val="8"/>
                <c:pt idx="0">
                  <c:v>Весь рынок</c:v>
                </c:pt>
                <c:pt idx="1">
                  <c:v>ДМС</c:v>
                </c:pt>
                <c:pt idx="2">
                  <c:v>стр-е автокаско</c:v>
                </c:pt>
                <c:pt idx="3">
                  <c:v>Страхование от НС и болезней</c:v>
                </c:pt>
                <c:pt idx="4">
                  <c:v>стр-е жизни</c:v>
                </c:pt>
                <c:pt idx="5">
                  <c:v>ОСАГО</c:v>
                </c:pt>
                <c:pt idx="6">
                  <c:v>стр-е прочего имущества ЮЛ</c:v>
                </c:pt>
                <c:pt idx="7">
                  <c:v>прочее</c:v>
                </c:pt>
              </c:strCache>
            </c:strRef>
          </c:cat>
          <c:val>
            <c:numRef>
              <c:f>'4'!$B$8:$B$15</c:f>
              <c:numCache>
                <c:formatCode>0%</c:formatCode>
                <c:ptCount val="8"/>
                <c:pt idx="0">
                  <c:v>8.0177914636268374E-2</c:v>
                </c:pt>
                <c:pt idx="1">
                  <c:v>-1.3674754522478129E-2</c:v>
                </c:pt>
                <c:pt idx="2">
                  <c:v>1.3279026324746514E-3</c:v>
                </c:pt>
                <c:pt idx="3">
                  <c:v>3.152679072276092E-3</c:v>
                </c:pt>
                <c:pt idx="4">
                  <c:v>0.11659157087029991</c:v>
                </c:pt>
                <c:pt idx="5">
                  <c:v>-6.3091919463826619E-3</c:v>
                </c:pt>
                <c:pt idx="6">
                  <c:v>-1.0085065689284644E-2</c:v>
                </c:pt>
                <c:pt idx="7">
                  <c:v>-1.0825225780636756E-2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31-4E14-A4D3-55B240F2247E}"/>
            </c:ext>
          </c:extLst>
        </c:ser>
        <c:ser>
          <c:idx val="1"/>
          <c:order val="1"/>
          <c:tx>
            <c:strRef>
              <c:f>'4'!$C$7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'4'!$A$8:$A$15</c:f>
              <c:strCache>
                <c:ptCount val="8"/>
                <c:pt idx="0">
                  <c:v>Весь рынок</c:v>
                </c:pt>
                <c:pt idx="1">
                  <c:v>ДМС</c:v>
                </c:pt>
                <c:pt idx="2">
                  <c:v>стр-е автокаско</c:v>
                </c:pt>
                <c:pt idx="3">
                  <c:v>Страхование от НС и болезней</c:v>
                </c:pt>
                <c:pt idx="4">
                  <c:v>стр-е жизни</c:v>
                </c:pt>
                <c:pt idx="5">
                  <c:v>ОСАГО</c:v>
                </c:pt>
                <c:pt idx="6">
                  <c:v>стр-е прочего имущества ЮЛ</c:v>
                </c:pt>
                <c:pt idx="7">
                  <c:v>прочее</c:v>
                </c:pt>
              </c:strCache>
            </c:strRef>
          </c:cat>
          <c:val>
            <c:numRef>
              <c:f>'4'!$C$8:$C$15</c:f>
              <c:numCache>
                <c:formatCode>0%</c:formatCode>
                <c:ptCount val="8"/>
                <c:pt idx="0">
                  <c:v>9.2940416851500035E-2</c:v>
                </c:pt>
                <c:pt idx="1">
                  <c:v>3.5863129020295315E-2</c:v>
                </c:pt>
                <c:pt idx="2">
                  <c:v>1.7090919986157554E-2</c:v>
                </c:pt>
                <c:pt idx="3">
                  <c:v>1.1665271219224508E-2</c:v>
                </c:pt>
                <c:pt idx="4">
                  <c:v>1.1222061266770247E-2</c:v>
                </c:pt>
                <c:pt idx="5">
                  <c:v>8.9889621546250867E-3</c:v>
                </c:pt>
                <c:pt idx="6">
                  <c:v>8.5511701181404699E-3</c:v>
                </c:pt>
                <c:pt idx="7">
                  <c:v>-4.4109691371307469E-4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31-4E14-A4D3-55B240F2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185678464"/>
        <c:axId val="185680256"/>
      </c:barChart>
      <c:catAx>
        <c:axId val="1856784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accent6"/>
            </a:solidFill>
          </a:ln>
        </c:spPr>
        <c:txPr>
          <a:bodyPr rot="0"/>
          <a:lstStyle/>
          <a:p>
            <a:pPr>
              <a:defRPr sz="7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85680256"/>
        <c:crosses val="autoZero"/>
        <c:auto val="1"/>
        <c:lblAlgn val="ctr"/>
        <c:lblOffset val="100"/>
        <c:noMultiLvlLbl val="0"/>
      </c:catAx>
      <c:valAx>
        <c:axId val="185680256"/>
        <c:scaling>
          <c:orientation val="minMax"/>
        </c:scaling>
        <c:delete val="0"/>
        <c:axPos val="t"/>
        <c:majorGridlines>
          <c:spPr>
            <a:ln>
              <a:solidFill>
                <a:schemeClr val="accent6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>
            <a:solidFill>
              <a:schemeClr val="accent6"/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85678464"/>
        <c:crosses val="autoZero"/>
        <c:crossBetween val="between"/>
      </c:valAx>
      <c:spPr>
        <a:noFill/>
        <a:ln w="6350" cmpd="sng"/>
      </c:spPr>
    </c:plotArea>
    <c:legend>
      <c:legendPos val="b"/>
      <c:overlay val="0"/>
      <c:txPr>
        <a:bodyPr/>
        <a:lstStyle/>
        <a:p>
          <a:pPr>
            <a:defRPr sz="10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13492088792544E-2"/>
          <c:y val="5.064906812622192E-2"/>
          <c:w val="0.91369469504571033"/>
          <c:h val="0.679550751672080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'5'!$A$8</c:f>
              <c:strCache>
                <c:ptCount val="1"/>
                <c:pt idx="0">
                  <c:v>Облигации*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'5'!$B$8:$C$8</c:f>
              <c:numCache>
                <c:formatCode>0%</c:formatCode>
                <c:ptCount val="2"/>
                <c:pt idx="0">
                  <c:v>0.2737055074276008</c:v>
                </c:pt>
                <c:pt idx="1">
                  <c:v>0.26764940291129902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4-4021-BD1E-2B2020F52D50}"/>
            </c:ext>
          </c:extLst>
        </c:ser>
        <c:ser>
          <c:idx val="1"/>
          <c:order val="1"/>
          <c:tx>
            <c:strRef>
              <c:f>'5'!$A$9</c:f>
              <c:strCache>
                <c:ptCount val="1"/>
                <c:pt idx="0">
                  <c:v>Государственные и  муниципальные ценные бумаги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'5'!$B$9:$C$9</c:f>
              <c:numCache>
                <c:formatCode>0%</c:formatCode>
                <c:ptCount val="2"/>
                <c:pt idx="0">
                  <c:v>0.20857333663435987</c:v>
                </c:pt>
                <c:pt idx="1">
                  <c:v>0.19425965459669861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64-4021-BD1E-2B2020F52D50}"/>
            </c:ext>
          </c:extLst>
        </c:ser>
        <c:ser>
          <c:idx val="2"/>
          <c:order val="2"/>
          <c:tx>
            <c:strRef>
              <c:f>'5'!$A$10</c:f>
              <c:strCache>
                <c:ptCount val="1"/>
                <c:pt idx="0">
                  <c:v>Банковские вклады (депозиты)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'5'!$B$10:$C$10</c:f>
              <c:numCache>
                <c:formatCode>0%</c:formatCode>
                <c:ptCount val="2"/>
                <c:pt idx="0">
                  <c:v>0.15156684548067784</c:v>
                </c:pt>
                <c:pt idx="1">
                  <c:v>0.15705593030454873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64-4021-BD1E-2B2020F52D50}"/>
            </c:ext>
          </c:extLst>
        </c:ser>
        <c:ser>
          <c:idx val="3"/>
          <c:order val="3"/>
          <c:tx>
            <c:strRef>
              <c:f>'5'!$A$11</c:f>
              <c:strCache>
                <c:ptCount val="1"/>
                <c:pt idx="0">
                  <c:v>Дебиторская задолженность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'5'!$B$11:$C$11</c:f>
              <c:numCache>
                <c:formatCode>0%</c:formatCode>
                <c:ptCount val="2"/>
                <c:pt idx="0">
                  <c:v>0.10479539558534041</c:v>
                </c:pt>
                <c:pt idx="1">
                  <c:v>0.11429563019962659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D64-4021-BD1E-2B2020F52D50}"/>
            </c:ext>
          </c:extLst>
        </c:ser>
        <c:ser>
          <c:idx val="4"/>
          <c:order val="4"/>
          <c:tx>
            <c:strRef>
              <c:f>'5'!$A$12</c:f>
              <c:strCache>
                <c:ptCount val="1"/>
                <c:pt idx="0">
                  <c:v>Доля перестраховщиков в страховых резервах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'5'!$B$12:$C$12</c:f>
              <c:numCache>
                <c:formatCode>0%</c:formatCode>
                <c:ptCount val="2"/>
                <c:pt idx="0">
                  <c:v>4.0528797842419272E-2</c:v>
                </c:pt>
                <c:pt idx="1">
                  <c:v>4.5802203548680871E-2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64-4021-BD1E-2B2020F52D50}"/>
            </c:ext>
          </c:extLst>
        </c:ser>
        <c:ser>
          <c:idx val="5"/>
          <c:order val="5"/>
          <c:tx>
            <c:strRef>
              <c:f>'5'!$A$13</c:f>
              <c:strCache>
                <c:ptCount val="1"/>
                <c:pt idx="0">
                  <c:v>Акции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'5'!$B$13:$C$13</c:f>
              <c:numCache>
                <c:formatCode>0%</c:formatCode>
                <c:ptCount val="2"/>
                <c:pt idx="0">
                  <c:v>3.5836028908230046E-2</c:v>
                </c:pt>
                <c:pt idx="1">
                  <c:v>3.8028850991050481E-2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64-4021-BD1E-2B2020F52D50}"/>
            </c:ext>
          </c:extLst>
        </c:ser>
        <c:ser>
          <c:idx val="6"/>
          <c:order val="6"/>
          <c:tx>
            <c:strRef>
              <c:f>'5'!$A$14</c:f>
              <c:strCache>
                <c:ptCount val="1"/>
                <c:pt idx="0">
                  <c:v>Денежные средства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'5'!$B$14:$C$14</c:f>
              <c:numCache>
                <c:formatCode>0%</c:formatCode>
                <c:ptCount val="2"/>
                <c:pt idx="0">
                  <c:v>3.5178157878960739E-2</c:v>
                </c:pt>
                <c:pt idx="1">
                  <c:v>2.1537665504539335E-2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D64-4021-BD1E-2B2020F52D50}"/>
            </c:ext>
          </c:extLst>
        </c:ser>
        <c:ser>
          <c:idx val="7"/>
          <c:order val="7"/>
          <c:tx>
            <c:strRef>
              <c:f>'5'!$A$15</c:f>
              <c:strCache>
                <c:ptCount val="1"/>
                <c:pt idx="0">
                  <c:v>Недвижимое имущество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'5'!$B$7:$C$7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'5'!$B$15:$C$15</c:f>
              <c:numCache>
                <c:formatCode>0%</c:formatCode>
                <c:ptCount val="2"/>
                <c:pt idx="0">
                  <c:v>1.5781157134260603E-2</c:v>
                </c:pt>
                <c:pt idx="1">
                  <c:v>1.2664040461315839E-2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64-4021-BD1E-2B2020F52D50}"/>
            </c:ext>
          </c:extLst>
        </c:ser>
        <c:ser>
          <c:idx val="8"/>
          <c:order val="8"/>
          <c:tx>
            <c:strRef>
              <c:f>'5'!$A$16</c:f>
              <c:strCache>
                <c:ptCount val="1"/>
                <c:pt idx="0">
                  <c:v>Прочие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'5'!$B$16:$C$16</c:f>
              <c:numCache>
                <c:formatCode>0%</c:formatCode>
                <c:ptCount val="2"/>
                <c:pt idx="0">
                  <c:v>0.13403477310815048</c:v>
                </c:pt>
                <c:pt idx="1">
                  <c:v>0.14870662148224059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D64-4021-BD1E-2B2020F52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763328"/>
        <c:axId val="185764864"/>
      </c:barChart>
      <c:catAx>
        <c:axId val="18576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764864"/>
        <c:crosses val="autoZero"/>
        <c:auto val="1"/>
        <c:lblAlgn val="ctr"/>
        <c:lblOffset val="100"/>
        <c:noMultiLvlLbl val="0"/>
      </c:catAx>
      <c:valAx>
        <c:axId val="1857648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76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726740129143781E-2"/>
          <c:y val="0.7903851685143789"/>
          <c:w val="0.94834574827944096"/>
          <c:h val="0.18825302471409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'6'!$A$9:$A$11</c:f>
              <c:strCache>
                <c:ptCount val="3"/>
                <c:pt idx="0">
                  <c:v>ДМС</c:v>
                </c:pt>
                <c:pt idx="1">
                  <c:v>Страхование финансовых рисков</c:v>
                </c:pt>
                <c:pt idx="2">
                  <c:v>Страхование от НС и болезней</c:v>
                </c:pt>
              </c:strCache>
            </c:strRef>
          </c:cat>
          <c:val>
            <c:numRef>
              <c:f>'6'!$B$9:$B$11</c:f>
              <c:numCache>
                <c:formatCode>0%</c:formatCode>
                <c:ptCount val="3"/>
                <c:pt idx="0">
                  <c:v>0.51358474743888571</c:v>
                </c:pt>
                <c:pt idx="1">
                  <c:v>0.34105069159890661</c:v>
                </c:pt>
                <c:pt idx="2">
                  <c:v>0.14536456096220773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'7'!$A$9:$A$11</c:f>
              <c:strCache>
                <c:ptCount val="3"/>
                <c:pt idx="0">
                  <c:v>ДМС</c:v>
                </c:pt>
                <c:pt idx="1">
                  <c:v>Страхование финансовых рисков</c:v>
                </c:pt>
                <c:pt idx="2">
                  <c:v>Страхование от НС и болезней</c:v>
                </c:pt>
              </c:strCache>
            </c:strRef>
          </c:cat>
          <c:val>
            <c:numRef>
              <c:f>'7'!$B$9:$B$11</c:f>
              <c:numCache>
                <c:formatCode>0%</c:formatCode>
                <c:ptCount val="3"/>
                <c:pt idx="0">
                  <c:v>0.55000000000000004</c:v>
                </c:pt>
                <c:pt idx="1">
                  <c:v>0.25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01376745084777E-2"/>
          <c:y val="8.9236691567400245E-2"/>
          <c:w val="0.88759882775389276"/>
          <c:h val="0.541233192004845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'8'!$A$8</c:f>
              <c:strCache>
                <c:ptCount val="1"/>
                <c:pt idx="0">
                  <c:v>без посредников (кроме интернет-продаж)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'8'!$B$7:$C$7</c:f>
              <c:strCache>
                <c:ptCount val="2"/>
                <c:pt idx="0">
                  <c:v>3кв2020</c:v>
                </c:pt>
                <c:pt idx="1">
                  <c:v>3кв2021</c:v>
                </c:pt>
              </c:strCache>
            </c:strRef>
          </c:cat>
          <c:val>
            <c:numRef>
              <c:f>'8'!$B$8:$C$8</c:f>
              <c:numCache>
                <c:formatCode>0%</c:formatCode>
                <c:ptCount val="2"/>
                <c:pt idx="0">
                  <c:v>0.15850994576910038</c:v>
                </c:pt>
                <c:pt idx="1">
                  <c:v>0.15259407991846691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27-45EA-94BF-1882B95ABCC1}"/>
            </c:ext>
          </c:extLst>
        </c:ser>
        <c:ser>
          <c:idx val="1"/>
          <c:order val="1"/>
          <c:tx>
            <c:strRef>
              <c:f>'8'!$A$9</c:f>
              <c:strCache>
                <c:ptCount val="1"/>
                <c:pt idx="0">
                  <c:v>посредством интернет-продаж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'8'!$B$7:$C$7</c:f>
              <c:strCache>
                <c:ptCount val="2"/>
                <c:pt idx="0">
                  <c:v>3кв2020</c:v>
                </c:pt>
                <c:pt idx="1">
                  <c:v>3кв2021</c:v>
                </c:pt>
              </c:strCache>
            </c:strRef>
          </c:cat>
          <c:val>
            <c:numRef>
              <c:f>'8'!$B$9:$C$9</c:f>
              <c:numCache>
                <c:formatCode>0%</c:formatCode>
                <c:ptCount val="2"/>
                <c:pt idx="0">
                  <c:v>4.8989825422136049E-2</c:v>
                </c:pt>
                <c:pt idx="1">
                  <c:v>5.8199120135496142E-2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27-45EA-94BF-1882B95ABCC1}"/>
            </c:ext>
          </c:extLst>
        </c:ser>
        <c:ser>
          <c:idx val="2"/>
          <c:order val="2"/>
          <c:tx>
            <c:strRef>
              <c:f>'8'!$A$10</c:f>
              <c:strCache>
                <c:ptCount val="1"/>
                <c:pt idx="0">
                  <c:v> кредитные организации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'8'!$B$7:$C$7</c:f>
              <c:strCache>
                <c:ptCount val="2"/>
                <c:pt idx="0">
                  <c:v>3кв2020</c:v>
                </c:pt>
                <c:pt idx="1">
                  <c:v>3кв2021</c:v>
                </c:pt>
              </c:strCache>
            </c:strRef>
          </c:cat>
          <c:val>
            <c:numRef>
              <c:f>'8'!$B$10:$C$10</c:f>
              <c:numCache>
                <c:formatCode>0%</c:formatCode>
                <c:ptCount val="2"/>
                <c:pt idx="0">
                  <c:v>0.42539764384981382</c:v>
                </c:pt>
                <c:pt idx="1">
                  <c:v>0.40461981684704146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27-45EA-94BF-1882B95ABCC1}"/>
            </c:ext>
          </c:extLst>
        </c:ser>
        <c:ser>
          <c:idx val="3"/>
          <c:order val="3"/>
          <c:tx>
            <c:strRef>
              <c:f>'8'!$A$11</c:f>
              <c:strCache>
                <c:ptCount val="1"/>
                <c:pt idx="0">
                  <c:v> физические лица (в том числе ИП)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'8'!$B$7:$C$7</c:f>
              <c:strCache>
                <c:ptCount val="2"/>
                <c:pt idx="0">
                  <c:v>3кв2020</c:v>
                </c:pt>
                <c:pt idx="1">
                  <c:v>3кв2021</c:v>
                </c:pt>
              </c:strCache>
            </c:strRef>
          </c:cat>
          <c:val>
            <c:numRef>
              <c:f>'8'!$B$11:$C$11</c:f>
              <c:numCache>
                <c:formatCode>0%</c:formatCode>
                <c:ptCount val="2"/>
                <c:pt idx="0">
                  <c:v>0.17940824252955501</c:v>
                </c:pt>
                <c:pt idx="1">
                  <c:v>0.17659007056580808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D27-45EA-94BF-1882B95ABCC1}"/>
            </c:ext>
          </c:extLst>
        </c:ser>
        <c:ser>
          <c:idx val="4"/>
          <c:order val="4"/>
          <c:tx>
            <c:strRef>
              <c:f>'8'!$A$12</c:f>
              <c:strCache>
                <c:ptCount val="1"/>
                <c:pt idx="0">
                  <c:v>другие юридические лица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'8'!$B$7:$C$7</c:f>
              <c:strCache>
                <c:ptCount val="2"/>
                <c:pt idx="0">
                  <c:v>3кв2020</c:v>
                </c:pt>
                <c:pt idx="1">
                  <c:v>3кв2021</c:v>
                </c:pt>
              </c:strCache>
            </c:strRef>
          </c:cat>
          <c:val>
            <c:numRef>
              <c:f>'8'!$B$12:$C$12</c:f>
              <c:numCache>
                <c:formatCode>0%</c:formatCode>
                <c:ptCount val="2"/>
                <c:pt idx="0">
                  <c:v>6.9096637220160434E-2</c:v>
                </c:pt>
                <c:pt idx="1">
                  <c:v>6.2702228022616338E-2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27-45EA-94BF-1882B95ABCC1}"/>
            </c:ext>
          </c:extLst>
        </c:ser>
        <c:ser>
          <c:idx val="5"/>
          <c:order val="5"/>
          <c:tx>
            <c:strRef>
              <c:f>'8'!$A$13</c:f>
              <c:strCache>
                <c:ptCount val="1"/>
                <c:pt idx="0">
                  <c:v>организации, осуществляющие деятельность по торговле транспортными средствами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'8'!$B$7:$C$7</c:f>
              <c:strCache>
                <c:ptCount val="2"/>
                <c:pt idx="0">
                  <c:v>3кв2020</c:v>
                </c:pt>
                <c:pt idx="1">
                  <c:v>3кв2021</c:v>
                </c:pt>
              </c:strCache>
            </c:strRef>
          </c:cat>
          <c:val>
            <c:numRef>
              <c:f>'8'!$B$13:$C$13</c:f>
              <c:numCache>
                <c:formatCode>0%</c:formatCode>
                <c:ptCount val="2"/>
                <c:pt idx="0">
                  <c:v>3.4793111760512634E-2</c:v>
                </c:pt>
                <c:pt idx="1">
                  <c:v>3.8585028865423115E-2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27-45EA-94BF-1882B95ABCC1}"/>
            </c:ext>
          </c:extLst>
        </c:ser>
        <c:ser>
          <c:idx val="6"/>
          <c:order val="6"/>
          <c:tx>
            <c:strRef>
              <c:f>'8'!$A$14</c:f>
              <c:strCache>
                <c:ptCount val="1"/>
                <c:pt idx="0">
                  <c:v>страховые брокеры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'8'!$B$7:$C$7</c:f>
              <c:strCache>
                <c:ptCount val="2"/>
                <c:pt idx="0">
                  <c:v>3кв2020</c:v>
                </c:pt>
                <c:pt idx="1">
                  <c:v>3кв2021</c:v>
                </c:pt>
              </c:strCache>
            </c:strRef>
          </c:cat>
          <c:val>
            <c:numRef>
              <c:f>'8'!$B$14:$C$14</c:f>
              <c:numCache>
                <c:formatCode>0%</c:formatCode>
                <c:ptCount val="2"/>
                <c:pt idx="0">
                  <c:v>3.2158266054963087E-2</c:v>
                </c:pt>
                <c:pt idx="1">
                  <c:v>5.3158051696412828E-2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D27-45EA-94BF-1882B95ABCC1}"/>
            </c:ext>
          </c:extLst>
        </c:ser>
        <c:ser>
          <c:idx val="7"/>
          <c:order val="7"/>
          <c:tx>
            <c:strRef>
              <c:f>'8'!$A$15</c:f>
              <c:strCache>
                <c:ptCount val="1"/>
                <c:pt idx="0">
                  <c:v>прочие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'8'!$B$7:$C$7</c:f>
              <c:strCache>
                <c:ptCount val="2"/>
                <c:pt idx="0">
                  <c:v>3кв2020</c:v>
                </c:pt>
                <c:pt idx="1">
                  <c:v>3кв2021</c:v>
                </c:pt>
              </c:strCache>
            </c:strRef>
          </c:cat>
          <c:val>
            <c:numRef>
              <c:f>'8'!$B$15:$C$15</c:f>
              <c:numCache>
                <c:formatCode>0%</c:formatCode>
                <c:ptCount val="2"/>
                <c:pt idx="0">
                  <c:v>5.1646327393758594E-2</c:v>
                </c:pt>
                <c:pt idx="1">
                  <c:v>5.3551603948735205E-2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27-45EA-94BF-1882B95AB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011008"/>
        <c:axId val="186029184"/>
      </c:barChart>
      <c:catAx>
        <c:axId val="18601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29184"/>
        <c:crosses val="autoZero"/>
        <c:auto val="1"/>
        <c:lblAlgn val="ctr"/>
        <c:lblOffset val="100"/>
        <c:noMultiLvlLbl val="0"/>
      </c:catAx>
      <c:valAx>
        <c:axId val="1860291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1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013686939439321E-2"/>
          <c:y val="0.7046619557170738"/>
          <c:w val="0.97997246509830438"/>
          <c:h val="0.29533804428292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5215179108198069E-2"/>
          <c:y val="9.308251537051021E-2"/>
          <c:w val="0.90207266692560295"/>
          <c:h val="0.544193290907129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'9'!$A$8</c:f>
              <c:strCache>
                <c:ptCount val="1"/>
                <c:pt idx="0">
                  <c:v>кредитные организации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'9'!$B$8:$C$8</c:f>
              <c:numCache>
                <c:formatCode>0%</c:formatCode>
                <c:ptCount val="2"/>
                <c:pt idx="0">
                  <c:v>0.61423872982874139</c:v>
                </c:pt>
                <c:pt idx="1">
                  <c:v>0.53612525134350852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70-40D8-BA21-CE2F7FC15E26}"/>
            </c:ext>
          </c:extLst>
        </c:ser>
        <c:ser>
          <c:idx val="1"/>
          <c:order val="1"/>
          <c:tx>
            <c:strRef>
              <c:f>'9'!$A$9</c:f>
              <c:strCache>
                <c:ptCount val="1"/>
                <c:pt idx="0">
                  <c:v>физические лица ( в т.ч. ИП)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'9'!$B$9:$C$9</c:f>
              <c:numCache>
                <c:formatCode>0%</c:formatCode>
                <c:ptCount val="2"/>
                <c:pt idx="0">
                  <c:v>0.17511443300068616</c:v>
                </c:pt>
                <c:pt idx="1">
                  <c:v>0.13709558432141059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70-40D8-BA21-CE2F7FC15E26}"/>
            </c:ext>
          </c:extLst>
        </c:ser>
        <c:ser>
          <c:idx val="2"/>
          <c:order val="2"/>
          <c:tx>
            <c:strRef>
              <c:f>'9'!$A$10</c:f>
              <c:strCache>
                <c:ptCount val="1"/>
                <c:pt idx="0">
                  <c:v>другие юридические лица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'9'!$B$10:$C$10</c:f>
              <c:numCache>
                <c:formatCode>0%</c:formatCode>
                <c:ptCount val="2"/>
                <c:pt idx="0">
                  <c:v>5.9936763248965269E-2</c:v>
                </c:pt>
                <c:pt idx="1">
                  <c:v>7.3100779512476649E-2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70-40D8-BA21-CE2F7FC15E26}"/>
            </c:ext>
          </c:extLst>
        </c:ser>
        <c:ser>
          <c:idx val="3"/>
          <c:order val="3"/>
          <c:tx>
            <c:strRef>
              <c:f>'9'!$A$11</c:f>
              <c:strCache>
                <c:ptCount val="1"/>
                <c:pt idx="0">
                  <c:v>организации, осуществляющие деятельность по торговле транспортными средствами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'9'!$B$11:$C$11</c:f>
              <c:numCache>
                <c:formatCode>0%</c:formatCode>
                <c:ptCount val="2"/>
                <c:pt idx="0">
                  <c:v>6.9159069854402691E-2</c:v>
                </c:pt>
                <c:pt idx="1">
                  <c:v>6.0392868984302843E-2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770-40D8-BA21-CE2F7FC15E26}"/>
            </c:ext>
          </c:extLst>
        </c:ser>
        <c:ser>
          <c:idx val="4"/>
          <c:order val="4"/>
          <c:tx>
            <c:strRef>
              <c:f>'9'!$A$12</c:f>
              <c:strCache>
                <c:ptCount val="1"/>
                <c:pt idx="0">
                  <c:v>прочие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'9'!$B$12:$C$12</c:f>
              <c:numCache>
                <c:formatCode>0%</c:formatCode>
                <c:ptCount val="2"/>
                <c:pt idx="0">
                  <c:v>5.8713122831667672E-2</c:v>
                </c:pt>
                <c:pt idx="1">
                  <c:v>6.0549974695187858E-2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770-40D8-BA21-CE2F7FC15E26}"/>
            </c:ext>
          </c:extLst>
        </c:ser>
        <c:ser>
          <c:idx val="5"/>
          <c:order val="5"/>
          <c:tx>
            <c:strRef>
              <c:f>'9'!$A$13</c:f>
              <c:strCache>
                <c:ptCount val="1"/>
                <c:pt idx="0">
                  <c:v>страховые брокеры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'9'!$B$7:$C$7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'9'!$B$13:$C$13</c:f>
              <c:numCache>
                <c:formatCode>0%</c:formatCode>
                <c:ptCount val="2"/>
                <c:pt idx="0">
                  <c:v>2.2837881235536817E-2</c:v>
                </c:pt>
                <c:pt idx="1">
                  <c:v>2.035091770565493E-2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770-40D8-BA21-CE2F7FC15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062720"/>
        <c:axId val="186064256"/>
      </c:barChart>
      <c:catAx>
        <c:axId val="18606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64256"/>
        <c:crosses val="autoZero"/>
        <c:auto val="1"/>
        <c:lblAlgn val="ctr"/>
        <c:lblOffset val="100"/>
        <c:noMultiLvlLbl val="0"/>
      </c:catAx>
      <c:valAx>
        <c:axId val="186064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06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40409270789555"/>
          <c:y val="0.69250973865369547"/>
          <c:w val="0.8312086687488085"/>
          <c:h val="0.2369626903917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826770</xdr:colOff>
      <xdr:row>12</xdr:row>
      <xdr:rowOff>106680</xdr:rowOff>
    </xdr:from>
    <xdr:to>
      <xdr:col>10</xdr:col>
      <xdr:colOff>112395</xdr:colOff>
      <xdr:row>28</xdr:row>
      <xdr:rowOff>135255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5</xdr:row>
      <xdr:rowOff>47624</xdr:rowOff>
    </xdr:from>
    <xdr:to>
      <xdr:col>12</xdr:col>
      <xdr:colOff>485775</xdr:colOff>
      <xdr:row>23</xdr:row>
      <xdr:rowOff>95249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0.48211</cdr:x>
      <cdr:y>0.08451</cdr:y>
    </cdr:from>
    <cdr:to>
      <cdr:x>0.6621</cdr:x>
      <cdr:y>0.23185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46658" y="201735"/>
          <a:ext cx="652096" cy="351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447674</xdr:colOff>
      <xdr:row>9</xdr:row>
      <xdr:rowOff>114300</xdr:rowOff>
    </xdr:from>
    <xdr:to>
      <xdr:col>13</xdr:col>
      <xdr:colOff>400049</xdr:colOff>
      <xdr:row>28</xdr:row>
      <xdr:rowOff>100012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109536</xdr:colOff>
      <xdr:row>3</xdr:row>
      <xdr:rowOff>38100</xdr:rowOff>
    </xdr:from>
    <xdr:to>
      <xdr:col>11</xdr:col>
      <xdr:colOff>466725</xdr:colOff>
      <xdr:row>20</xdr:row>
      <xdr:rowOff>114299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100011</xdr:colOff>
      <xdr:row>5</xdr:row>
      <xdr:rowOff>52386</xdr:rowOff>
    </xdr:from>
    <xdr:to>
      <xdr:col>14</xdr:col>
      <xdr:colOff>123824</xdr:colOff>
      <xdr:row>20</xdr:row>
      <xdr:rowOff>152399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260536</xdr:colOff>
      <xdr:row>19</xdr:row>
      <xdr:rowOff>54909</xdr:rowOff>
    </xdr:from>
    <xdr:to>
      <xdr:col>30</xdr:col>
      <xdr:colOff>515471</xdr:colOff>
      <xdr:row>38</xdr:row>
      <xdr:rowOff>11206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0.15911</cdr:x>
      <cdr:y>0.16362</cdr:y>
    </cdr:from>
    <cdr:to>
      <cdr:x>0.51198</cdr:x>
      <cdr:y>0.49605</cdr:y>
    </cdr:to>
    <cdr:sp macro="" textlink="">
      <cdr:nvSpPr>
        <cdr:cNvPr id="2" name="Овал 1"/>
        <cdr:cNvSpPr/>
      </cdr:nvSpPr>
      <cdr:spPr>
        <a:xfrm xmlns:a="http://schemas.openxmlformats.org/drawingml/2006/main" rot="14361481">
          <a:off x="1026468" y="189963"/>
          <a:ext cx="1000587" cy="160562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0.05911</cdr:x>
      <cdr:y>0</cdr:y>
    </cdr:from>
    <cdr:to>
      <cdr:x>0.58552</cdr:x>
      <cdr:y>0.14512</cdr:y>
    </cdr:to>
    <cdr:sp macro="" textlink="">
      <cdr:nvSpPr>
        <cdr:cNvPr id="3" name="TextBox 8"/>
        <cdr:cNvSpPr txBox="1"/>
      </cdr:nvSpPr>
      <cdr:spPr>
        <a:xfrm xmlns:a="http://schemas.openxmlformats.org/drawingml/2006/main">
          <a:off x="268942" y="0"/>
          <a:ext cx="2395258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Увеличение базовых тарифов и </a:t>
          </a:r>
        </a:p>
        <a:p xmlns:a="http://schemas.openxmlformats.org/drawingml/2006/main">
          <a:r>
            <a:rPr lang="ru-RU" sz="1100"/>
            <a:t>лимитов выплат в 2014-2015 гг</a:t>
          </a:r>
        </a:p>
      </cdr:txBody>
    </cdr:sp>
  </cdr:relSizeAnchor>
  <cdr:relSizeAnchor xmlns:cdr="http://schemas.openxmlformats.org/drawingml/2006/chartDrawing">
    <cdr:from>
      <cdr:x>0.43722</cdr:x>
      <cdr:y>0.48598</cdr:y>
    </cdr:from>
    <cdr:to>
      <cdr:x>0.57261</cdr:x>
      <cdr:y>0.78221</cdr:y>
    </cdr:to>
    <cdr:sp macro="" textlink="">
      <cdr:nvSpPr>
        <cdr:cNvPr id="4" name="Овал 3"/>
        <cdr:cNvSpPr/>
      </cdr:nvSpPr>
      <cdr:spPr>
        <a:xfrm xmlns:a="http://schemas.openxmlformats.org/drawingml/2006/main" rot="8262950">
          <a:off x="1989418" y="1462742"/>
          <a:ext cx="616044" cy="89164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0.18602</cdr:x>
      <cdr:y>0.73914</cdr:y>
    </cdr:from>
    <cdr:to>
      <cdr:x>0.66738</cdr:x>
      <cdr:y>0.88426</cdr:y>
    </cdr:to>
    <cdr:sp macro="" textlink="">
      <cdr:nvSpPr>
        <cdr:cNvPr id="6" name="TextBox 8"/>
        <cdr:cNvSpPr txBox="1"/>
      </cdr:nvSpPr>
      <cdr:spPr>
        <a:xfrm xmlns:a="http://schemas.openxmlformats.org/drawingml/2006/main">
          <a:off x="846418" y="2224741"/>
          <a:ext cx="2190280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Сокращение числа договоров </a:t>
          </a:r>
        </a:p>
        <a:p xmlns:a="http://schemas.openxmlformats.org/drawingml/2006/main">
          <a:r>
            <a:rPr lang="ru-RU" sz="1100"/>
            <a:t>вслед за ростом средней</a:t>
          </a:r>
          <a:r>
            <a:rPr lang="ru-RU" sz="1100" baseline="0"/>
            <a:t> премии</a:t>
          </a:r>
          <a:endParaRPr lang="ru-RU" sz="1100"/>
        </a:p>
      </cdr:txBody>
    </cdr:sp>
  </cdr:relSizeAnchor>
  <cdr:relSizeAnchor xmlns:cdr="http://schemas.openxmlformats.org/drawingml/2006/chartDrawing">
    <cdr:from>
      <cdr:x>0.68842</cdr:x>
      <cdr:y>0.51576</cdr:y>
    </cdr:from>
    <cdr:to>
      <cdr:x>0.95986</cdr:x>
      <cdr:y>0.77848</cdr:y>
    </cdr:to>
    <cdr:sp macro="" textlink="">
      <cdr:nvSpPr>
        <cdr:cNvPr id="7" name="Овал 6"/>
        <cdr:cNvSpPr/>
      </cdr:nvSpPr>
      <cdr:spPr>
        <a:xfrm xmlns:a="http://schemas.openxmlformats.org/drawingml/2006/main" rot="16200000">
          <a:off x="3354576" y="1330231"/>
          <a:ext cx="790760" cy="123507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0.67172</cdr:x>
      <cdr:y>0.16208</cdr:y>
    </cdr:from>
    <cdr:to>
      <cdr:x>1</cdr:x>
      <cdr:y>0.53607</cdr:y>
    </cdr:to>
    <cdr:sp macro="" textlink="">
      <cdr:nvSpPr>
        <cdr:cNvPr id="8" name="TextBox 8"/>
        <cdr:cNvSpPr txBox="1"/>
      </cdr:nvSpPr>
      <cdr:spPr>
        <a:xfrm xmlns:a="http://schemas.openxmlformats.org/drawingml/2006/main">
          <a:off x="3056406" y="487830"/>
          <a:ext cx="1493742" cy="112569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Снижение средней премии -расширение коридора,</a:t>
          </a:r>
          <a:r>
            <a:rPr lang="ru-RU" sz="1100" baseline="0"/>
            <a:t> р</a:t>
          </a:r>
          <a:r>
            <a:rPr lang="ru-RU" sz="1100"/>
            <a:t>ост</a:t>
          </a:r>
          <a:r>
            <a:rPr lang="ru-RU" sz="1100" baseline="0"/>
            <a:t> конкуренции вслед за стабилизацией убыточности </a:t>
          </a:r>
          <a:endParaRPr lang="ru-RU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566458</xdr:colOff>
      <xdr:row>7</xdr:row>
      <xdr:rowOff>38380</xdr:rowOff>
    </xdr:from>
    <xdr:to>
      <xdr:col>28</xdr:col>
      <xdr:colOff>266140</xdr:colOff>
      <xdr:row>21</xdr:row>
      <xdr:rowOff>114580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830916</xdr:colOff>
      <xdr:row>47</xdr:row>
      <xdr:rowOff>183496</xdr:rowOff>
    </xdr:from>
    <xdr:to>
      <xdr:col>19</xdr:col>
      <xdr:colOff>418539</xdr:colOff>
      <xdr:row>62</xdr:row>
      <xdr:rowOff>69196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830916</xdr:colOff>
      <xdr:row>47</xdr:row>
      <xdr:rowOff>183496</xdr:rowOff>
    </xdr:from>
    <xdr:to>
      <xdr:col>19</xdr:col>
      <xdr:colOff>418539</xdr:colOff>
      <xdr:row>62</xdr:row>
      <xdr:rowOff>69196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89646</xdr:colOff>
      <xdr:row>25</xdr:row>
      <xdr:rowOff>90767</xdr:rowOff>
    </xdr:from>
    <xdr:to>
      <xdr:col>29</xdr:col>
      <xdr:colOff>425822</xdr:colOff>
      <xdr:row>39</xdr:row>
      <xdr:rowOff>166967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152399</xdr:colOff>
      <xdr:row>51</xdr:row>
      <xdr:rowOff>57150</xdr:rowOff>
    </xdr:from>
    <xdr:to>
      <xdr:col>29</xdr:col>
      <xdr:colOff>266700</xdr:colOff>
      <xdr:row>78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371474</xdr:colOff>
      <xdr:row>63</xdr:row>
      <xdr:rowOff>114300</xdr:rowOff>
    </xdr:from>
    <xdr:to>
      <xdr:col>30</xdr:col>
      <xdr:colOff>390525</xdr:colOff>
      <xdr:row>91</xdr:row>
      <xdr:rowOff>38099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257174</xdr:colOff>
      <xdr:row>2</xdr:row>
      <xdr:rowOff>90487</xdr:rowOff>
    </xdr:from>
    <xdr:to>
      <xdr:col>11</xdr:col>
      <xdr:colOff>400050</xdr:colOff>
      <xdr:row>24</xdr:row>
      <xdr:rowOff>9525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0.45526</cdr:x>
      <cdr:y>0.08391</cdr:y>
    </cdr:from>
    <cdr:to>
      <cdr:x>0.59621</cdr:x>
      <cdr:y>0.21629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7611" y="347278"/>
          <a:ext cx="1147879" cy="54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обязательное</a:t>
          </a:r>
          <a:r>
            <a:rPr lang="ru-RU" sz="700" baseline="0"/>
            <a:t> страхование 16%</a:t>
          </a:r>
          <a:endParaRPr lang="ru-RU" sz="700"/>
        </a:p>
      </cdr:txBody>
    </cdr:sp>
  </cdr:relSizeAnchor>
  <cdr:relSizeAnchor xmlns:cdr="http://schemas.openxmlformats.org/drawingml/2006/chartDrawing">
    <cdr:from>
      <cdr:x>0.40733</cdr:x>
      <cdr:y>0.09075</cdr:y>
    </cdr:from>
    <cdr:to>
      <cdr:x>0.46982</cdr:x>
      <cdr:y>0.19815</cdr:y>
    </cdr:to>
    <cdr:sp macro="" textlink="">
      <cdr:nvSpPr>
        <cdr:cNvPr id="3" name="Правая фигурная скобка 2"/>
        <cdr:cNvSpPr/>
      </cdr:nvSpPr>
      <cdr:spPr>
        <a:xfrm xmlns:a="http://schemas.openxmlformats.org/drawingml/2006/main">
          <a:off x="3317234" y="375567"/>
          <a:ext cx="508910" cy="44448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0.43954</cdr:x>
      <cdr:y>0.37902</cdr:y>
    </cdr:from>
    <cdr:to>
      <cdr:x>0.66451</cdr:x>
      <cdr:y>0.52665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79531" y="1568609"/>
          <a:ext cx="1832128" cy="610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добровольное </a:t>
          </a:r>
          <a:r>
            <a:rPr lang="ru-RU" sz="700" baseline="0"/>
            <a:t>страхование 84%</a:t>
          </a:r>
          <a:endParaRPr lang="ru-RU" sz="700"/>
        </a:p>
      </cdr:txBody>
    </cdr:sp>
  </cdr:relSizeAnchor>
  <cdr:relSizeAnchor xmlns:cdr="http://schemas.openxmlformats.org/drawingml/2006/chartDrawing">
    <cdr:from>
      <cdr:x>0.40876</cdr:x>
      <cdr:y>0.19812</cdr:y>
    </cdr:from>
    <cdr:to>
      <cdr:x>0.4717</cdr:x>
      <cdr:y>0.68629</cdr:y>
    </cdr:to>
    <cdr:sp macro="" textlink="">
      <cdr:nvSpPr>
        <cdr:cNvPr id="5" name="Правая фигурная скобка 4"/>
        <cdr:cNvSpPr/>
      </cdr:nvSpPr>
      <cdr:spPr>
        <a:xfrm xmlns:a="http://schemas.openxmlformats.org/drawingml/2006/main">
          <a:off x="3328886" y="819959"/>
          <a:ext cx="512576" cy="2020346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0.8736</cdr:x>
      <cdr:y>0.07633</cdr:y>
    </cdr:from>
    <cdr:to>
      <cdr:x>0.98736</cdr:x>
      <cdr:y>0.2417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5924551" y="317368"/>
          <a:ext cx="771525" cy="687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обязательное</a:t>
          </a:r>
          <a:r>
            <a:rPr lang="ru-RU" sz="700" baseline="0"/>
            <a:t> страхование 14%</a:t>
          </a:r>
          <a:endParaRPr lang="ru-RU" sz="700"/>
        </a:p>
      </cdr:txBody>
    </cdr:sp>
  </cdr:relSizeAnchor>
  <cdr:relSizeAnchor xmlns:cdr="http://schemas.openxmlformats.org/drawingml/2006/chartDrawing">
    <cdr:from>
      <cdr:x>0.86236</cdr:x>
      <cdr:y>0.34899</cdr:y>
    </cdr:from>
    <cdr:to>
      <cdr:x>0.99298</cdr:x>
      <cdr:y>0.51203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5848351" y="1450976"/>
          <a:ext cx="885825" cy="677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700"/>
            <a:t>добровольное </a:t>
          </a:r>
          <a:r>
            <a:rPr lang="ru-RU" sz="700" baseline="0"/>
            <a:t>страхование 86%</a:t>
          </a:r>
          <a:endParaRPr lang="ru-RU" sz="700"/>
        </a:p>
      </cdr:txBody>
    </cdr:sp>
  </cdr:relSizeAnchor>
  <cdr:relSizeAnchor xmlns:cdr="http://schemas.openxmlformats.org/drawingml/2006/chartDrawing">
    <cdr:from>
      <cdr:x>0.83197</cdr:x>
      <cdr:y>0.201</cdr:y>
    </cdr:from>
    <cdr:to>
      <cdr:x>0.89491</cdr:x>
      <cdr:y>0.68917</cdr:y>
    </cdr:to>
    <cdr:sp macro="" textlink="">
      <cdr:nvSpPr>
        <cdr:cNvPr id="10" name="Правая фигурная скобка 9"/>
        <cdr:cNvSpPr/>
      </cdr:nvSpPr>
      <cdr:spPr>
        <a:xfrm xmlns:a="http://schemas.openxmlformats.org/drawingml/2006/main">
          <a:off x="6775450" y="831850"/>
          <a:ext cx="512576" cy="2020346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0.8308</cdr:x>
      <cdr:y>0.09283</cdr:y>
    </cdr:from>
    <cdr:to>
      <cdr:x>0.89329</cdr:x>
      <cdr:y>0.20023</cdr:y>
    </cdr:to>
    <cdr:sp macro="" textlink="">
      <cdr:nvSpPr>
        <cdr:cNvPr id="11" name="Правая фигурная скобка 10"/>
        <cdr:cNvSpPr/>
      </cdr:nvSpPr>
      <cdr:spPr>
        <a:xfrm xmlns:a="http://schemas.openxmlformats.org/drawingml/2006/main">
          <a:off x="6765925" y="384175"/>
          <a:ext cx="508910" cy="44448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6</xdr:row>
      <xdr:rowOff>100854</xdr:rowOff>
    </xdr:from>
    <xdr:to>
      <xdr:col>12</xdr:col>
      <xdr:colOff>67234</xdr:colOff>
      <xdr:row>31</xdr:row>
      <xdr:rowOff>1367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17418BC-AC08-4E8D-BC5D-7D2BB7100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1912936</xdr:colOff>
      <xdr:row>15</xdr:row>
      <xdr:rowOff>179915</xdr:rowOff>
    </xdr:from>
    <xdr:to>
      <xdr:col>11</xdr:col>
      <xdr:colOff>500062</xdr:colOff>
      <xdr:row>34</xdr:row>
      <xdr:rowOff>95249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166686</xdr:rowOff>
    </xdr:from>
    <xdr:to>
      <xdr:col>16</xdr:col>
      <xdr:colOff>390525</xdr:colOff>
      <xdr:row>21</xdr:row>
      <xdr:rowOff>85725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</xdr:row>
      <xdr:rowOff>161925</xdr:rowOff>
    </xdr:from>
    <xdr:to>
      <xdr:col>15</xdr:col>
      <xdr:colOff>323850</xdr:colOff>
      <xdr:row>19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</xdr:row>
      <xdr:rowOff>161925</xdr:rowOff>
    </xdr:from>
    <xdr:to>
      <xdr:col>15</xdr:col>
      <xdr:colOff>323850</xdr:colOff>
      <xdr:row>19</xdr:row>
      <xdr:rowOff>47625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171451</xdr:colOff>
      <xdr:row>4</xdr:row>
      <xdr:rowOff>180975</xdr:rowOff>
    </xdr:from>
    <xdr:to>
      <xdr:col>14</xdr:col>
      <xdr:colOff>457201</xdr:colOff>
      <xdr:row>23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0.80\data\BOP\COMPMETH\COMMON.OTD\BOPS\BOP0302\BoP0302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PORTAB~1.ALP\LOCALS~1\Temp\R&#233;pertoire%20temporaire%202%20pour%20BEL%20-%20LUX%20-%20CHE.zip\Luxembourg_pensionALL2011_30-08-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Despalins_R\Local%20Settings\Temporary%20Internet%20Files\Content.Outlook\4ZQ8XDOR\GRCPENSION_DATAQUEST_12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tonova/AppData/Local/Microsoft/Windows/Temporary%20Internet%20Files/Content.Outlook/2X1JUDRT/&#1057;&#1057;&#1044;/&#1050;&#1086;&#1087;&#1080;&#1103;%20CC&#1044;_&#1091;&#1090;&#1086;&#1095;&#1085;&#1077;&#1085;&#1085;&#1099;&#1077;%20&#1076;&#1072;&#1085;&#1085;&#1099;&#1077;%20-%20&#1070;&#1041;+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Fixed%20Income/Weekly/weekly%20db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Economy&amp;strategy/Main/Russia_macro_data/IP&amp;PMI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Dropbox/UAH/CN_Ukrain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!&#1042;&#1099;&#1075;&#1088;&#1091;&#1079;&#1082;&#1080;\&#1048;&#1084;&#1087;&#1086;&#1088;&#1090;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Users/Tsibanov_VN/AppData/Local/Microsoft/Windows/Temporary%20Internet%20Files/Content.Outlook/MNPPJ7D8/CT%20Template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Users/Sosurko/Documents/VVS/2012-10%20&#1054;&#1090;&#1095;&#1077;&#1090;%20&#1087;&#1086;%20&#1056;&#1045;&#1055;&#1054;%20(III&#1082;&#1074;2012)/REPO_30.03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0.80\data\BOP\COMPMETH\COMMON.OTD\BOPS\BOP0301\BOP0301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0.80\data\BOP\COMPMETH\COMMON.OTD\BOPS\BOP0198\BOP0198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BOP/COMPMETH/COMMON.OTD/BOPS/BOP0302/BoP0302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BOP/COMPMETH/COMMON.OTD/BOPS/BOP0301/BOP0301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MOLE~1/AppData/Local/Temp/Rar$DI00.201/BOP/COMPMETH/COMMON.OTD/BOPS/BOP0198/BOP0198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US%20Indic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Index%20Review%204%20(US%20Indic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G2">
            <v>1</v>
          </cell>
          <cell r="H2">
            <v>1</v>
          </cell>
          <cell r="J2">
            <v>1</v>
          </cell>
        </row>
        <row r="3">
          <cell r="G3">
            <v>1</v>
          </cell>
          <cell r="H3">
            <v>1</v>
          </cell>
          <cell r="J3">
            <v>1</v>
          </cell>
        </row>
        <row r="4">
          <cell r="G4">
            <v>1</v>
          </cell>
          <cell r="H4">
            <v>1</v>
          </cell>
          <cell r="J4">
            <v>1</v>
          </cell>
        </row>
        <row r="5">
          <cell r="G5">
            <v>1</v>
          </cell>
          <cell r="H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1"/>
      <sheetName val="ф.2"/>
      <sheetName val="ф.8"/>
      <sheetName val="ф.11"/>
      <sheetName val="р1"/>
      <sheetName val="р2"/>
      <sheetName val="р6"/>
      <sheetName val="р8"/>
      <sheetName val="конц+Г-Х сп"/>
      <sheetName val="конц а"/>
      <sheetName val="ввп"/>
      <sheetName val="Ден.мас "/>
      <sheetName val="рентаб"/>
      <sheetName val=" скользящ"/>
      <sheetName val="скольз КВ"/>
      <sheetName val="Комб Коэф"/>
      <sheetName val="ИТОГ"/>
      <sheetName val="общая"/>
      <sheetName val="Г-Х1п5"/>
      <sheetName val="Г-Х1к5"/>
      <sheetName val="Г-Х14"/>
      <sheetName val="Г-Х9м4"/>
      <sheetName val="1"/>
      <sheetName val="2"/>
      <sheetName val="3и5"/>
      <sheetName val="2013q2"/>
      <sheetName val="2013q3"/>
      <sheetName val="4"/>
      <sheetName val="6"/>
      <sheetName val="7"/>
      <sheetName val="8"/>
      <sheetName val="Врезка"/>
      <sheetName val="9м15"/>
      <sheetName val="9м14"/>
      <sheetName val="ОСАГО"/>
      <sheetName val="Каск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BR"/>
      <sheetName val="BBG"/>
      <sheetName val="BBG_CCY"/>
      <sheetName val="RDB"/>
      <sheetName val="MICEX"/>
      <sheetName val="BudgetExecution"/>
      <sheetName val="FX_interventions"/>
      <sheetName val="Data"/>
      <sheetName val="Data_CCY"/>
      <sheetName val="Tables"/>
      <sheetName val="RUONIA"/>
      <sheetName val="RUBvsUSDvsEUR"/>
      <sheetName val="RUBBASKET"/>
      <sheetName val="RUBBASKETvsOIL"/>
      <sheetName val="RUB Vol"/>
      <sheetName val="chFXnominal"/>
      <sheetName val="chFXreal"/>
      <sheetName val="ShortRates"/>
      <sheetName val="MicexRepo"/>
      <sheetName val="BankingLiquidity"/>
      <sheetName val="MonetaryBaseM2"/>
      <sheetName val="CBR interventions"/>
      <sheetName val="Budget Exp vs Rev"/>
      <sheetName val="EM 5Y CDS"/>
      <sheetName val="RU 5Y CDS"/>
      <sheetName val="Gazpru spreads"/>
      <sheetName val="TNK spreads"/>
      <sheetName val="Banks spreads"/>
      <sheetName val="CHMFRU vs MTNA"/>
      <sheetName val="Key rates 1"/>
      <sheetName val="Key rates 2"/>
      <sheetName val="EURUSD"/>
      <sheetName val="OIS"/>
      <sheetName val="Inflation breakevens"/>
      <sheetName val="UST-BUND YC"/>
      <sheetName val="UST-BUND"/>
      <sheetName val="UST10 vs. BUND 10"/>
      <sheetName val="UST 10 vs UST 2"/>
      <sheetName val="BUND10-BUND2"/>
      <sheetName val="FED-ECB balance"/>
      <sheetName val="Gold"/>
      <sheetName val="Sheet1"/>
    </sheetNames>
    <sheetDataSet>
      <sheetData sheetId="0">
        <row r="1">
          <cell r="B1">
            <v>40799</v>
          </cell>
        </row>
        <row r="2">
          <cell r="B2">
            <v>36526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_ch"/>
      <sheetName val="GDP_Q_exp"/>
      <sheetName val="GDP_Q_prod"/>
      <sheetName val="GDP (S)"/>
      <sheetName val="GDP (prod)"/>
      <sheetName val="Chart9"/>
      <sheetName val="Chart9 (2)"/>
      <sheetName val="GDP (S, Yearly)"/>
      <sheetName val="PMIm_ch"/>
      <sheetName val="PMIs_ch"/>
      <sheetName val="PMIm"/>
      <sheetName val="PMIs"/>
      <sheetName val="IP_ch"/>
      <sheetName val="IP"/>
      <sheetName val="Rosstat_poll"/>
      <sheetName val="IP_vol"/>
      <sheetName val="IP_YoY"/>
      <sheetName val="IP_MoM"/>
      <sheetName val="IP_details_raw"/>
      <sheetName val="Agri"/>
      <sheetName val="Util"/>
      <sheetName val="HAVER_check"/>
      <sheetName val="Translation"/>
      <sheetName val="Legend"/>
      <sheetName val="ИБО"/>
      <sheetName val="прочие отрасли"/>
      <sheetName val="tmp"/>
      <sheetName val="Details_Monthly_old"/>
      <sheetName val="Sheet1"/>
      <sheetName val="Weigh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 (2)"/>
      <sheetName val="Sheet5"/>
      <sheetName val="Sheet7"/>
      <sheetName val="Sheet6"/>
      <sheetName val="Sheet4"/>
      <sheetName val="Sheet8"/>
      <sheetName val="FocusEconomicsNew"/>
      <sheetName val="Bloomberg"/>
      <sheetName val="Interfax"/>
      <sheetName val="Reuters"/>
      <sheetName val="ConsensusEconomics"/>
      <sheetName val="FX"/>
      <sheetName val="NBURates"/>
      <sheetName val="TrBal"/>
      <sheetName val="BoP"/>
      <sheetName val="Prices"/>
      <sheetName val="Investments"/>
      <sheetName val="HouseHolds"/>
      <sheetName val="IP"/>
      <sheetName val="Oil"/>
      <sheetName val="Rates"/>
      <sheetName val="GDPUsageY"/>
      <sheetName val="GDPUsageR"/>
      <sheetName val="GDPUsage"/>
      <sheetName val="GDPProd"/>
      <sheetName val="SG"/>
      <sheetName val="SGForecast"/>
      <sheetName val="GEO Charts"/>
      <sheetName val="Policy"/>
      <sheetName val="Forecast"/>
      <sheetName val="Main"/>
      <sheetName val="UkrStat"/>
      <sheetName val="Y"/>
      <sheetName val="Q"/>
      <sheetName val="M"/>
      <sheetName val="ETS"/>
      <sheetName val="Sheet2"/>
      <sheetName val="Labour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8">
          <cell r="K28">
            <v>69.418000000000006</v>
          </cell>
        </row>
      </sheetData>
      <sheetData sheetId="11">
        <row r="28">
          <cell r="K28">
            <v>69.418000000000006</v>
          </cell>
          <cell r="L28">
            <v>16.395</v>
          </cell>
        </row>
        <row r="30">
          <cell r="K30">
            <v>-83.222999999999999</v>
          </cell>
          <cell r="L30">
            <v>-19.305</v>
          </cell>
        </row>
      </sheetData>
      <sheetData sheetId="12">
        <row r="28">
          <cell r="K28">
            <v>69.418000000000006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ивы"/>
      <sheetName val="РА"/>
      <sheetName val="ПЕР"/>
      <sheetName val="РА+"/>
      <sheetName val="ПЕР+"/>
      <sheetName val="11"/>
      <sheetName val="11_2014"/>
      <sheetName val="ПЕР31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_TABLE"/>
      <sheetName val="Help"/>
      <sheetName val="DS"/>
      <sheetName val="GEO"/>
      <sheetName val="DSAFO32ADVVERINF32"/>
      <sheetName val="Sheet2"/>
      <sheetName val="draft"/>
      <sheetName val="UCTS"/>
      <sheetName val="Codes"/>
      <sheetName val="Ent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Общ_хар"/>
      <sheetName val="Стр_обеспеч"/>
      <sheetName val="Стр_сроки"/>
      <sheetName val="Проц_ставка"/>
      <sheetName val="Привл_размещ_ON"/>
      <sheetName val="Ср_взв_проц_ставка"/>
      <sheetName val="Матрица сделок"/>
      <sheetName val="Трансмиссия"/>
      <sheetName val="Спис_1_яр"/>
      <sheetName val="Спис_2_яр"/>
      <sheetName val="Спис_3_яр"/>
      <sheetName val="-Свод"/>
      <sheetName val="Макрос"/>
    </sheetNames>
    <sheetDataSet>
      <sheetData sheetId="0">
        <row r="3">
          <cell r="B3" t="str">
            <v>Данные по рынку РЕПО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cons. 1 col.)"/>
      <sheetName val="Neutral (reg. 1 col.)"/>
      <sheetName val="Mexico new"/>
      <sheetName val="Sectors (bln)"/>
      <sheetName val="Sectors"/>
      <sheetName val="Mexico"/>
      <sheetName val="Finland"/>
      <sheetName val="Finland Mexico"/>
      <sheetName val="Neutral (Non-CIS, 1 col.)"/>
      <sheetName val="Neutral (CIS, 1 col.)"/>
      <sheetName val="Cash"/>
      <sheetName val="Cash primary"/>
      <sheetName val="BOPcash"/>
      <sheetName val="Santos"/>
      <sheetName val="Santos (due)"/>
      <sheetName val="Santos (accrual)"/>
      <sheetName val="Neutral (consol. for IMF)"/>
      <sheetName val="BOPForm"/>
      <sheetName val="Expt. Fin."/>
      <sheetName val="BIS"/>
      <sheetName val="BIS (2)"/>
      <sheetName val="Tompson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Debt Output"/>
      <sheetName val="Trade Credits"/>
      <sheetName val="Other investment, other"/>
    </sheetNames>
    <sheetDataSet>
      <sheetData sheetId="0" refreshError="1">
        <row r="2">
          <cell r="I2">
            <v>1</v>
          </cell>
        </row>
        <row r="3">
          <cell r="I3">
            <v>1</v>
          </cell>
        </row>
        <row r="4">
          <cell r="I4">
            <v>1</v>
          </cell>
        </row>
        <row r="5">
          <cell r="I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reg. 1 col.)"/>
      <sheetName val="Neutral (reg. 1 col.) (2)"/>
      <sheetName val="Neutral (cons. 1 col.)"/>
      <sheetName val="Finland"/>
      <sheetName val="Finland Print"/>
      <sheetName val="Finland Mexico"/>
      <sheetName val="Neutral (Non-CIS, 1 col.)"/>
      <sheetName val="Neutral (CIS, 1 col.)"/>
      <sheetName val="Neutral (consol. for IMF)"/>
      <sheetName val="Expt. Fin."/>
      <sheetName val="Sheet1"/>
      <sheetName val="Mexico (2)"/>
      <sheetName val="Mexico"/>
      <sheetName val="Mexico 2"/>
      <sheetName val="Mexico 3"/>
      <sheetName val="Mexico (CIS)"/>
      <sheetName val="Analytical I"/>
      <sheetName val="Analytical II"/>
      <sheetName val="What is this"/>
      <sheetName val="Sector print"/>
      <sheetName val="Sectors"/>
      <sheetName val="Goods"/>
      <sheetName val="Services"/>
      <sheetName val="Income 2"/>
      <sheetName val="Income"/>
      <sheetName val="Transfers"/>
      <sheetName val="Direct"/>
      <sheetName val="2AP"/>
      <sheetName val="Banks (f. 401)"/>
      <sheetName val="Portfolio"/>
      <sheetName val="Cash flows"/>
      <sheetName val="Cash and deposits"/>
      <sheetName val="Loans"/>
      <sheetName val="Arrears"/>
      <sheetName val="Cash Debt Service"/>
      <sheetName val="Debt Output"/>
      <sheetName val="Trade Credits"/>
      <sheetName val="Other investment, other"/>
      <sheetName val="functions"/>
    </sheetNames>
    <sheetDataSet>
      <sheetData sheetId="0" refreshError="1">
        <row r="2">
          <cell r="B2">
            <v>1</v>
          </cell>
          <cell r="E2">
            <v>1</v>
          </cell>
          <cell r="F2">
            <v>1</v>
          </cell>
        </row>
        <row r="3">
          <cell r="E3">
            <v>1</v>
          </cell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G2">
            <v>1</v>
          </cell>
          <cell r="H2">
            <v>1</v>
          </cell>
          <cell r="J2">
            <v>1</v>
          </cell>
        </row>
        <row r="3">
          <cell r="G3">
            <v>1</v>
          </cell>
          <cell r="H3">
            <v>1</v>
          </cell>
          <cell r="J3">
            <v>1</v>
          </cell>
        </row>
        <row r="4">
          <cell r="G4">
            <v>1</v>
          </cell>
          <cell r="H4">
            <v>1</v>
          </cell>
          <cell r="J4">
            <v>1</v>
          </cell>
        </row>
        <row r="5">
          <cell r="G5">
            <v>1</v>
          </cell>
          <cell r="H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cons. 1 col.)"/>
      <sheetName val="Neutral (reg. 1 col.)"/>
      <sheetName val="Mexico new"/>
      <sheetName val="Sectors (bln)"/>
      <sheetName val="Sectors"/>
      <sheetName val="Mexico"/>
      <sheetName val="Finland"/>
      <sheetName val="Finland Mexico"/>
      <sheetName val="Neutral (Non-CIS, 1 col.)"/>
      <sheetName val="Neutral (CIS, 1 col.)"/>
      <sheetName val="Cash"/>
      <sheetName val="Cash primary"/>
      <sheetName val="BOPcash"/>
      <sheetName val="Santos"/>
      <sheetName val="Santos (due)"/>
      <sheetName val="Santos (accrual)"/>
      <sheetName val="Neutral (consol. for IMF)"/>
      <sheetName val="BOPForm"/>
      <sheetName val="Expt. Fin."/>
      <sheetName val="BIS"/>
      <sheetName val="BIS (2)"/>
      <sheetName val="Tompson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Debt Output"/>
      <sheetName val="Trade Credits"/>
      <sheetName val="Other investment, other"/>
    </sheetNames>
    <sheetDataSet>
      <sheetData sheetId="0" refreshError="1">
        <row r="2">
          <cell r="I2">
            <v>1</v>
          </cell>
        </row>
        <row r="3">
          <cell r="I3">
            <v>1</v>
          </cell>
        </row>
        <row r="4">
          <cell r="I4">
            <v>1</v>
          </cell>
        </row>
        <row r="5">
          <cell r="I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ross-check"/>
      <sheetName val="Neutral (reg. 1 col.)"/>
      <sheetName val="Neutral (reg. 1 col.) (2)"/>
      <sheetName val="Neutral (cons. 1 col.)"/>
      <sheetName val="Finland"/>
      <sheetName val="Finland Print"/>
      <sheetName val="Finland Mexico"/>
      <sheetName val="Neutral (Non-CIS, 1 col.)"/>
      <sheetName val="Neutral (CIS, 1 col.)"/>
      <sheetName val="Neutral (consol. for IMF)"/>
      <sheetName val="Expt. Fin."/>
      <sheetName val="Sheet1"/>
      <sheetName val="Mexico (2)"/>
      <sheetName val="Mexico"/>
      <sheetName val="Mexico 2"/>
      <sheetName val="Mexico 3"/>
      <sheetName val="Mexico (CIS)"/>
      <sheetName val="Analytical I"/>
      <sheetName val="Analytical II"/>
      <sheetName val="What is this"/>
      <sheetName val="Sector print"/>
      <sheetName val="Sectors"/>
      <sheetName val="Goods"/>
      <sheetName val="Services"/>
      <sheetName val="Income 2"/>
      <sheetName val="Income"/>
      <sheetName val="Transfers"/>
      <sheetName val="Direct"/>
      <sheetName val="2AP"/>
      <sheetName val="Banks (f. 401)"/>
      <sheetName val="Portfolio"/>
      <sheetName val="Cash flows"/>
      <sheetName val="Cash and deposits"/>
      <sheetName val="Loans"/>
      <sheetName val="Arrears"/>
      <sheetName val="Cash Debt Service"/>
      <sheetName val="Debt Output"/>
      <sheetName val="Trade Credits"/>
      <sheetName val="Other investment, other"/>
      <sheetName val="functions"/>
    </sheetNames>
    <sheetDataSet>
      <sheetData sheetId="0" refreshError="1">
        <row r="2">
          <cell r="B2">
            <v>1</v>
          </cell>
          <cell r="E2">
            <v>1</v>
          </cell>
          <cell r="F2">
            <v>1</v>
          </cell>
        </row>
        <row r="3">
          <cell r="E3">
            <v>1</v>
          </cell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Sheet2"/>
      <sheetName val="quarterly income and e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 Data"/>
      <sheetName val="Annual Data"/>
      <sheetName val="sectors"/>
      <sheetName val="sectors _ annual"/>
      <sheetName val="Stats"/>
      <sheetName val="size"/>
      <sheetName val="Excess Returns"/>
      <sheetName val="risk vs return"/>
      <sheetName val="S&amp;P 500"/>
      <sheetName val="cons disc"/>
      <sheetName val="cons staple"/>
      <sheetName val="energy"/>
      <sheetName val="Financial"/>
      <sheetName val="Healthcare"/>
      <sheetName val="Industrials"/>
      <sheetName val="Info Tech"/>
      <sheetName val="Materials"/>
      <sheetName val="Telecom"/>
      <sheetName val="Utilities"/>
      <sheetName val="mid cap"/>
      <sheetName val="sml cap"/>
      <sheetName val="total mkt"/>
      <sheetName val="largecap"/>
    </sheetNames>
    <sheetDataSet>
      <sheetData sheetId="0">
        <row r="3">
          <cell r="A3">
            <v>32142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thly Data"/>
      <sheetName val="Mthly Data (TR)"/>
      <sheetName val="sectors"/>
      <sheetName val="Qtrly Data"/>
      <sheetName val="Stats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500 portfolio"/>
      <sheetName val="500 pivot"/>
      <sheetName val="400 portfolio"/>
      <sheetName val="600 portfolio"/>
      <sheetName val="super portfolio"/>
      <sheetName val="900 portfolio"/>
      <sheetName val="1000 portfolio"/>
      <sheetName val="100 portfolio"/>
      <sheetName val="500 G portfolio"/>
      <sheetName val="500 V portfolio"/>
      <sheetName val="500 EWI portfolio"/>
      <sheetName val="1000 pivot"/>
      <sheetName val="400 G portfolio"/>
      <sheetName val="400 V portfolio"/>
      <sheetName val="600 G portfolio"/>
      <sheetName val="600 V portfolio"/>
      <sheetName val="sml mid pivot"/>
      <sheetName val="G&amp;V Comp"/>
      <sheetName val="Annual Data"/>
      <sheetName val="sectors annual"/>
      <sheetName val="34"/>
      <sheetName val="35"/>
      <sheetName val="36"/>
      <sheetName val="37"/>
      <sheetName val="38"/>
      <sheetName val="39"/>
      <sheetName val="Index Comp (TR)"/>
      <sheetName val="REIT"/>
      <sheetName val="REIT portfolio"/>
      <sheetName val="1000 porfolio"/>
      <sheetName val="4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CBRF new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3E96DB"/>
    </a:accent2>
    <a:accent3>
      <a:srgbClr val="A89B9D"/>
    </a:accent3>
    <a:accent4>
      <a:srgbClr val="8586C6"/>
    </a:accent4>
    <a:accent5>
      <a:srgbClr val="B46E28"/>
    </a:accent5>
    <a:accent6>
      <a:srgbClr val="AB5253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CBRF new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3E96DB"/>
    </a:accent2>
    <a:accent3>
      <a:srgbClr val="A89B9D"/>
    </a:accent3>
    <a:accent4>
      <a:srgbClr val="8586C6"/>
    </a:accent4>
    <a:accent5>
      <a:srgbClr val="B46E28"/>
    </a:accent5>
    <a:accent6>
      <a:srgbClr val="AB5253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CBRF new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3E96DB"/>
    </a:accent2>
    <a:accent3>
      <a:srgbClr val="A89B9D"/>
    </a:accent3>
    <a:accent4>
      <a:srgbClr val="8586C6"/>
    </a:accent4>
    <a:accent5>
      <a:srgbClr val="B46E28"/>
    </a:accent5>
    <a:accent6>
      <a:srgbClr val="AB5253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CBRF new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3E96DB"/>
    </a:accent2>
    <a:accent3>
      <a:srgbClr val="A89B9D"/>
    </a:accent3>
    <a:accent4>
      <a:srgbClr val="8586C6"/>
    </a:accent4>
    <a:accent5>
      <a:srgbClr val="B46E28"/>
    </a:accent5>
    <a:accent6>
      <a:srgbClr val="AB5253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CBRF">
    <a:dk1>
      <a:srgbClr val="8A8A8D"/>
    </a:dk1>
    <a:lt1>
      <a:sysClr val="window" lastClr="FFFFFF"/>
    </a:lt1>
    <a:dk2>
      <a:srgbClr val="B9B8BA"/>
    </a:dk2>
    <a:lt2>
      <a:srgbClr val="E7E6E6"/>
    </a:lt2>
    <a:accent1>
      <a:srgbClr val="77777A"/>
    </a:accent1>
    <a:accent2>
      <a:srgbClr val="89B4E0"/>
    </a:accent2>
    <a:accent3>
      <a:srgbClr val="ABA9D4"/>
    </a:accent3>
    <a:accent4>
      <a:srgbClr val="C3B8BA"/>
    </a:accent4>
    <a:accent5>
      <a:srgbClr val="C88683"/>
    </a:accent5>
    <a:accent6>
      <a:srgbClr val="D3B599"/>
    </a:accent6>
    <a:hlink>
      <a:srgbClr val="77777A"/>
    </a:hlink>
    <a:folHlink>
      <a:srgbClr val="77777A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pane xSplit="1" ySplit="1" topLeftCell="B2" activePane="bottomRight" state="frozen"/>
      <selection activeCell="C33" sqref="C33"/>
      <selection pane="topRight" activeCell="C33" sqref="C33"/>
      <selection pane="bottomLeft" activeCell="C33" sqref="C33"/>
      <selection pane="bottomRight" activeCell="S21" sqref="S21"/>
    </sheetView>
  </sheetViews>
  <sheetFormatPr defaultColWidth="37.42578125" defaultRowHeight="15"/>
  <cols>
    <col min="1" max="1" width="40.42578125" customWidth="1"/>
    <col min="2" max="6" width="12.42578125" customWidth="1"/>
    <col min="7" max="7" width="12.42578125" style="2" customWidth="1"/>
    <col min="8" max="13" width="12.42578125" customWidth="1"/>
    <col min="14" max="14" width="11.7109375" customWidth="1"/>
    <col min="15" max="15" width="10.7109375" customWidth="1"/>
    <col min="16" max="16" width="7.7109375" customWidth="1"/>
    <col min="17" max="18" width="8.7109375" customWidth="1"/>
    <col min="19" max="19" width="8.28515625" customWidth="1"/>
    <col min="20" max="20" width="6.140625" bestFit="1" customWidth="1"/>
  </cols>
  <sheetData>
    <row r="1" spans="1:17">
      <c r="A1" s="42" t="s">
        <v>235</v>
      </c>
      <c r="B1" s="42"/>
    </row>
    <row r="2" spans="1:17">
      <c r="A2" s="42" t="s">
        <v>236</v>
      </c>
      <c r="B2" s="42"/>
    </row>
    <row r="3" spans="1:17">
      <c r="A3" s="42" t="s">
        <v>254</v>
      </c>
      <c r="B3" s="42"/>
    </row>
    <row r="4" spans="1:17" s="2" customFormat="1">
      <c r="A4" s="42" t="s">
        <v>237</v>
      </c>
      <c r="B4" s="42"/>
    </row>
    <row r="5" spans="1:17" s="2" customFormat="1">
      <c r="A5" s="42"/>
      <c r="B5" s="42"/>
    </row>
    <row r="6" spans="1:17">
      <c r="A6" s="42"/>
      <c r="B6" s="42"/>
    </row>
    <row r="7" spans="1:17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>
      <c r="A8" s="42"/>
      <c r="B8" s="42" t="s">
        <v>138</v>
      </c>
      <c r="C8" s="42" t="s">
        <v>139</v>
      </c>
      <c r="D8" s="42" t="s">
        <v>141</v>
      </c>
      <c r="E8" s="42" t="s">
        <v>142</v>
      </c>
      <c r="F8" s="42" t="s">
        <v>143</v>
      </c>
      <c r="G8" s="42" t="s">
        <v>144</v>
      </c>
      <c r="H8" s="42" t="s">
        <v>145</v>
      </c>
      <c r="I8" s="42" t="s">
        <v>150</v>
      </c>
      <c r="J8" s="42" t="s">
        <v>233</v>
      </c>
      <c r="K8" s="42" t="s">
        <v>240</v>
      </c>
      <c r="L8" s="42" t="s">
        <v>257</v>
      </c>
      <c r="M8" s="42" t="s">
        <v>259</v>
      </c>
      <c r="N8" s="42" t="s">
        <v>261</v>
      </c>
      <c r="O8" s="42" t="s">
        <v>263</v>
      </c>
      <c r="P8" s="42" t="s">
        <v>266</v>
      </c>
      <c r="Q8" s="42" t="s">
        <v>259</v>
      </c>
    </row>
    <row r="9" spans="1:17">
      <c r="A9" s="42" t="s">
        <v>133</v>
      </c>
      <c r="B9" s="52">
        <v>377414.26701688999</v>
      </c>
      <c r="C9" s="52">
        <v>354367.67626636999</v>
      </c>
      <c r="D9" s="52">
        <v>362054.21343069</v>
      </c>
      <c r="E9" s="52">
        <v>385664.97122402</v>
      </c>
      <c r="F9" s="52">
        <v>378595.41515960003</v>
      </c>
      <c r="G9" s="52">
        <v>360653.09650087002</v>
      </c>
      <c r="H9" s="52">
        <v>362088.16082715988</v>
      </c>
      <c r="I9" s="52">
        <v>378630.36518574017</v>
      </c>
      <c r="J9" s="52">
        <v>426272.4</v>
      </c>
      <c r="K9" s="52">
        <v>312775.21039669006</v>
      </c>
      <c r="L9" s="52">
        <v>396828.97522731998</v>
      </c>
      <c r="M9" s="52">
        <v>405055.31508371001</v>
      </c>
      <c r="N9" s="52">
        <v>459799.28031904</v>
      </c>
      <c r="O9" s="52">
        <v>434384.19405284</v>
      </c>
      <c r="P9" s="42">
        <v>461943.85186157998</v>
      </c>
      <c r="Q9" s="42">
        <v>448133.95743627998</v>
      </c>
    </row>
    <row r="10" spans="1:17">
      <c r="A10" s="42" t="s">
        <v>134</v>
      </c>
      <c r="B10" s="52">
        <v>109098.90084011</v>
      </c>
      <c r="C10" s="52">
        <v>126682.08206736</v>
      </c>
      <c r="D10" s="52">
        <v>133194.12607892</v>
      </c>
      <c r="E10" s="52">
        <v>153492.90293912002</v>
      </c>
      <c r="F10" s="52">
        <v>139216.12352281</v>
      </c>
      <c r="G10" s="52">
        <v>146377.83601674001</v>
      </c>
      <c r="H10" s="52">
        <v>147946.61717416003</v>
      </c>
      <c r="I10" s="52">
        <v>175983.33193842991</v>
      </c>
      <c r="J10" s="52">
        <v>159473.60000000001</v>
      </c>
      <c r="K10" s="52">
        <v>137211.8633342</v>
      </c>
      <c r="L10" s="52">
        <v>167988.01667481</v>
      </c>
      <c r="M10" s="52">
        <v>194574.78394563001</v>
      </c>
      <c r="N10" s="52">
        <v>185252.35432153</v>
      </c>
      <c r="O10" s="52">
        <v>199237.79395219</v>
      </c>
      <c r="P10" s="42">
        <v>203008.65319501</v>
      </c>
      <c r="Q10" s="42">
        <v>132869.12805726001</v>
      </c>
    </row>
    <row r="11" spans="1:17">
      <c r="A11" s="42" t="s">
        <v>3</v>
      </c>
      <c r="B11" s="52">
        <v>19.315103394528311</v>
      </c>
      <c r="C11" s="52">
        <v>7.4970070595968163</v>
      </c>
      <c r="D11" s="52">
        <v>14.404281759646986</v>
      </c>
      <c r="E11" s="52">
        <v>21.890930838414135</v>
      </c>
      <c r="F11" s="52">
        <v>0.31295800024888631</v>
      </c>
      <c r="G11" s="52">
        <v>1.7737002146255065</v>
      </c>
      <c r="H11" s="52">
        <v>9.3763296242777017E-3</v>
      </c>
      <c r="I11" s="52">
        <v>-1.8240199559616421</v>
      </c>
      <c r="J11" s="52">
        <v>12.593122613569264</v>
      </c>
      <c r="K11" s="52">
        <v>-13.275329275888925</v>
      </c>
      <c r="L11" s="52">
        <v>9.5945734101876354</v>
      </c>
      <c r="M11" s="52">
        <v>6.9165729195578063</v>
      </c>
      <c r="N11" s="52">
        <v>7.8651304468785543</v>
      </c>
      <c r="O11" s="52">
        <v>39</v>
      </c>
      <c r="P11" s="52">
        <v>16.399999999999999</v>
      </c>
      <c r="Q11" s="52">
        <f>(Q9/M9-1)*100</f>
        <v>10.635249248282852</v>
      </c>
    </row>
    <row r="12" spans="1:17">
      <c r="A12" s="42" t="s">
        <v>4</v>
      </c>
      <c r="B12" s="52">
        <v>-11.665859460367212</v>
      </c>
      <c r="C12" s="52">
        <v>-15.996268892929654</v>
      </c>
      <c r="D12" s="52">
        <v>9.8828987510243049</v>
      </c>
      <c r="E12" s="52">
        <v>34.412801463866003</v>
      </c>
      <c r="F12" s="52">
        <v>27.605431815338189</v>
      </c>
      <c r="G12" s="52">
        <v>15.547387308417694</v>
      </c>
      <c r="H12" s="52">
        <v>11.075932197264393</v>
      </c>
      <c r="I12" s="52">
        <v>14.652422730079117</v>
      </c>
      <c r="J12" s="52">
        <v>14.551099373105947</v>
      </c>
      <c r="K12" s="52">
        <v>-6.2618583058515647</v>
      </c>
      <c r="L12" s="52">
        <v>13.546372254701588</v>
      </c>
      <c r="M12" s="52">
        <v>10.511271180537452</v>
      </c>
      <c r="N12" s="52">
        <v>16.164903985067113</v>
      </c>
      <c r="O12" s="52">
        <v>45</v>
      </c>
      <c r="P12" s="52">
        <v>20.8</v>
      </c>
      <c r="Q12" s="52">
        <f>(Q10/M10-1)*100</f>
        <v>-31.713079483933747</v>
      </c>
    </row>
    <row r="13" spans="1:17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17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 spans="1:17">
      <c r="A15" s="42"/>
      <c r="B15" s="42"/>
      <c r="M15" s="52"/>
      <c r="N15" s="52"/>
      <c r="O15" s="52"/>
    </row>
    <row r="16" spans="1:17">
      <c r="A16" s="42"/>
      <c r="B16" s="42"/>
      <c r="M16" s="52"/>
      <c r="N16" s="52"/>
      <c r="O16" s="52"/>
    </row>
    <row r="17" spans="1:2">
      <c r="A17" s="42"/>
      <c r="B17" s="42"/>
    </row>
    <row r="18" spans="1:2">
      <c r="A18" s="42"/>
      <c r="B18" s="42"/>
    </row>
    <row r="19" spans="1:2">
      <c r="A19" s="42"/>
      <c r="B19" s="42"/>
    </row>
  </sheetData>
  <phoneticPr fontId="49" type="noConversion"/>
  <pageMargins left="0.25" right="0.25" top="0.75" bottom="0.75" header="0.3" footer="0.3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2"/>
  <sheetViews>
    <sheetView workbookViewId="0">
      <selection activeCell="B8" sqref="B8:C8"/>
    </sheetView>
  </sheetViews>
  <sheetFormatPr defaultColWidth="9.140625" defaultRowHeight="15"/>
  <cols>
    <col min="1" max="1" width="46.28515625" style="42" customWidth="1"/>
    <col min="2" max="3" width="12.7109375" style="42" customWidth="1"/>
    <col min="4" max="12" width="13.7109375" style="42" customWidth="1"/>
    <col min="13" max="13" width="16.28515625" style="42" customWidth="1"/>
    <col min="14" max="14" width="13.85546875" style="42" customWidth="1"/>
    <col min="15" max="15" width="11.85546875" style="42" customWidth="1"/>
    <col min="16" max="16" width="9.140625" style="42"/>
    <col min="17" max="17" width="13.5703125" style="42" customWidth="1"/>
    <col min="18" max="18" width="12" style="42" bestFit="1" customWidth="1"/>
    <col min="19" max="16384" width="9.140625" style="42"/>
  </cols>
  <sheetData>
    <row r="1" spans="1:17">
      <c r="A1" s="42" t="s">
        <v>250</v>
      </c>
    </row>
    <row r="2" spans="1:17">
      <c r="A2" s="42" t="s">
        <v>265</v>
      </c>
    </row>
    <row r="3" spans="1:17">
      <c r="A3" s="42" t="s">
        <v>234</v>
      </c>
      <c r="F3" s="9"/>
    </row>
    <row r="4" spans="1:17">
      <c r="A4" s="42" t="s">
        <v>237</v>
      </c>
    </row>
    <row r="7" spans="1:17">
      <c r="B7" s="42" t="s">
        <v>268</v>
      </c>
      <c r="C7" s="42" t="s">
        <v>267</v>
      </c>
    </row>
    <row r="8" spans="1:17">
      <c r="A8" s="42" t="s">
        <v>148</v>
      </c>
      <c r="B8" s="47">
        <v>0.71799999999999997</v>
      </c>
      <c r="C8" s="47">
        <v>0.69572102543599623</v>
      </c>
    </row>
    <row r="9" spans="1:17">
      <c r="A9" s="42" t="s">
        <v>147</v>
      </c>
      <c r="B9" s="47">
        <v>0.59099999999999997</v>
      </c>
      <c r="C9" s="47">
        <v>0.76603349842835022</v>
      </c>
    </row>
    <row r="10" spans="1:17">
      <c r="A10" s="42" t="s">
        <v>264</v>
      </c>
      <c r="B10" s="47">
        <v>0.50693171768659484</v>
      </c>
      <c r="C10" s="47">
        <v>0.38688163671899384</v>
      </c>
    </row>
    <row r="11" spans="1:17">
      <c r="A11" s="42" t="s">
        <v>149</v>
      </c>
      <c r="B11" s="47">
        <v>0.29899999999999999</v>
      </c>
      <c r="C11" s="47">
        <v>0.3013222151591991</v>
      </c>
    </row>
    <row r="12" spans="1:17">
      <c r="A12" s="42" t="s">
        <v>5</v>
      </c>
      <c r="B12" s="47">
        <v>0.20699999999999999</v>
      </c>
      <c r="C12" s="47">
        <v>0.20608099966820004</v>
      </c>
    </row>
    <row r="13" spans="1:17">
      <c r="A13" s="42" t="s">
        <v>146</v>
      </c>
      <c r="B13" s="47">
        <v>0.10100000000000001</v>
      </c>
      <c r="C13" s="47">
        <v>7.9739707207194588E-2</v>
      </c>
    </row>
    <row r="16" spans="1:17">
      <c r="B16" s="47"/>
      <c r="Q16" s="51"/>
    </row>
    <row r="17" spans="2:17">
      <c r="B17" s="47"/>
      <c r="Q17" s="51"/>
    </row>
    <row r="18" spans="2:17">
      <c r="B18" s="47"/>
      <c r="Q18" s="51"/>
    </row>
    <row r="19" spans="2:17">
      <c r="B19" s="47"/>
      <c r="Q19" s="51"/>
    </row>
    <row r="20" spans="2:17">
      <c r="Q20" s="51"/>
    </row>
    <row r="21" spans="2:17">
      <c r="Q21" s="51"/>
    </row>
    <row r="22" spans="2:17">
      <c r="Q22" s="51"/>
    </row>
    <row r="30" spans="2:17">
      <c r="M30" s="47"/>
      <c r="N30" s="47"/>
      <c r="P30" s="41"/>
    </row>
    <row r="31" spans="2:17">
      <c r="M31" s="47"/>
      <c r="N31" s="47"/>
      <c r="P31" s="41"/>
    </row>
    <row r="34" spans="7:16">
      <c r="O34" s="49"/>
      <c r="P34" s="49"/>
    </row>
    <row r="35" spans="7:16">
      <c r="O35" s="41"/>
      <c r="P35" s="49"/>
    </row>
    <row r="36" spans="7:16">
      <c r="O36" s="41"/>
      <c r="P36" s="49"/>
    </row>
    <row r="37" spans="7:16">
      <c r="O37" s="49"/>
      <c r="P37" s="49"/>
    </row>
    <row r="38" spans="7:16">
      <c r="O38" s="41"/>
      <c r="P38" s="49"/>
    </row>
    <row r="39" spans="7:16">
      <c r="O39" s="49"/>
      <c r="P39" s="41"/>
    </row>
    <row r="48" spans="7:16">
      <c r="G48" s="47"/>
      <c r="H48" s="47"/>
    </row>
    <row r="49" spans="7:8">
      <c r="G49" s="47"/>
      <c r="H49" s="47"/>
    </row>
    <row r="50" spans="7:8">
      <c r="G50" s="47"/>
      <c r="H50" s="47"/>
    </row>
    <row r="51" spans="7:8">
      <c r="G51" s="47"/>
      <c r="H51" s="47"/>
    </row>
    <row r="52" spans="7:8">
      <c r="G52" s="47"/>
      <c r="H52" s="47"/>
    </row>
  </sheetData>
  <sortState ref="A8:C13">
    <sortCondition descending="1" ref="C8:C13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M23" sqref="M23"/>
    </sheetView>
  </sheetViews>
  <sheetFormatPr defaultRowHeight="15"/>
  <cols>
    <col min="1" max="1" width="42.85546875" style="13" customWidth="1"/>
    <col min="2" max="3" width="12.7109375" style="13" customWidth="1"/>
    <col min="4" max="4" width="12.85546875" style="13" customWidth="1"/>
    <col min="5" max="6" width="9.140625" style="13"/>
    <col min="10" max="10" width="26.7109375" customWidth="1"/>
  </cols>
  <sheetData>
    <row r="1" spans="1:6" s="2" customFormat="1">
      <c r="A1" s="13"/>
      <c r="B1" s="13"/>
      <c r="C1" s="43"/>
      <c r="D1" s="13"/>
      <c r="E1" s="13"/>
      <c r="F1" s="13"/>
    </row>
    <row r="2" spans="1:6">
      <c r="A2" s="13" t="s">
        <v>260</v>
      </c>
      <c r="C2" s="43"/>
    </row>
    <row r="3" spans="1:6">
      <c r="A3" s="13" t="s">
        <v>251</v>
      </c>
      <c r="C3" s="43"/>
    </row>
    <row r="4" spans="1:6">
      <c r="A4" s="13" t="s">
        <v>234</v>
      </c>
      <c r="C4" s="43"/>
    </row>
    <row r="5" spans="1:6">
      <c r="A5" s="13" t="s">
        <v>237</v>
      </c>
      <c r="C5" s="43"/>
    </row>
    <row r="6" spans="1:6">
      <c r="A6" s="43"/>
      <c r="B6" s="43"/>
      <c r="C6" s="43"/>
    </row>
    <row r="7" spans="1:6">
      <c r="A7" s="43"/>
      <c r="B7" s="43">
        <v>2020</v>
      </c>
      <c r="C7" s="43">
        <v>2021</v>
      </c>
      <c r="D7" s="43"/>
    </row>
    <row r="8" spans="1:6">
      <c r="A8" s="43" t="s">
        <v>5</v>
      </c>
      <c r="B8" s="137">
        <v>66.948955386004997</v>
      </c>
      <c r="C8" s="116">
        <v>71.344903436444994</v>
      </c>
      <c r="D8" s="43"/>
    </row>
    <row r="9" spans="1:6">
      <c r="A9" s="43" t="s">
        <v>1</v>
      </c>
      <c r="B9" s="137">
        <v>62.472525615804997</v>
      </c>
      <c r="C9" s="116">
        <v>63.604296041393191</v>
      </c>
      <c r="D9" s="43"/>
    </row>
    <row r="10" spans="1:6">
      <c r="A10" s="43" t="s">
        <v>19</v>
      </c>
      <c r="B10" s="137">
        <v>55.769938485931</v>
      </c>
      <c r="C10" s="116">
        <v>52.686099889007998</v>
      </c>
      <c r="D10" s="43"/>
    </row>
    <row r="11" spans="1:6">
      <c r="A11" s="43" t="s">
        <v>18</v>
      </c>
      <c r="B11" s="137">
        <v>19.557860700033999</v>
      </c>
      <c r="C11" s="116">
        <v>18.303641232659</v>
      </c>
      <c r="D11" s="43"/>
    </row>
    <row r="12" spans="1:6">
      <c r="A12" s="43" t="s">
        <v>151</v>
      </c>
      <c r="B12" s="137">
        <v>9.5049213206890002</v>
      </c>
      <c r="C12" s="116">
        <v>10.282875471948</v>
      </c>
      <c r="D12" s="43"/>
    </row>
    <row r="13" spans="1:6">
      <c r="A13" s="43"/>
      <c r="B13" s="43"/>
      <c r="C13" s="43"/>
      <c r="D13" s="43"/>
    </row>
    <row r="14" spans="1:6">
      <c r="A14" s="43"/>
      <c r="B14" s="43"/>
      <c r="C14" s="43"/>
    </row>
    <row r="15" spans="1:6">
      <c r="A15" s="43"/>
      <c r="B15" s="43"/>
      <c r="C15" s="43"/>
    </row>
    <row r="16" spans="1:6">
      <c r="A16" s="43"/>
      <c r="B16" s="43"/>
    </row>
    <row r="17" spans="1:4">
      <c r="A17" s="43"/>
      <c r="B17" s="43"/>
    </row>
    <row r="18" spans="1:4">
      <c r="A18" s="43"/>
      <c r="B18" s="43"/>
    </row>
    <row r="24" spans="1:4">
      <c r="D24"/>
    </row>
    <row r="25" spans="1:4">
      <c r="D25"/>
    </row>
    <row r="26" spans="1:4">
      <c r="C26" s="137"/>
      <c r="D26" s="116"/>
    </row>
  </sheetData>
  <sortState ref="A8:C12">
    <sortCondition descending="1" ref="C8:C12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37" sqref="C37"/>
    </sheetView>
  </sheetViews>
  <sheetFormatPr defaultRowHeight="15"/>
  <cols>
    <col min="1" max="1" width="25.140625" customWidth="1"/>
    <col min="2" max="4" width="15.28515625" customWidth="1"/>
  </cols>
  <sheetData>
    <row r="1" spans="1:4" s="2" customFormat="1">
      <c r="A1" s="2" t="s">
        <v>252</v>
      </c>
    </row>
    <row r="2" spans="1:4">
      <c r="A2" t="s">
        <v>274</v>
      </c>
    </row>
    <row r="3" spans="1:4">
      <c r="A3" t="s">
        <v>234</v>
      </c>
    </row>
    <row r="4" spans="1:4">
      <c r="A4" t="s">
        <v>237</v>
      </c>
    </row>
    <row r="7" spans="1:4">
      <c r="A7" s="42"/>
      <c r="B7" s="42"/>
      <c r="C7" s="42"/>
      <c r="D7" s="42"/>
    </row>
    <row r="8" spans="1:4">
      <c r="A8" s="42"/>
      <c r="B8" s="42"/>
      <c r="C8" s="42"/>
      <c r="D8" s="42"/>
    </row>
    <row r="9" spans="1:4">
      <c r="A9" s="42"/>
      <c r="B9" s="42" t="s">
        <v>13</v>
      </c>
      <c r="C9" s="42" t="s">
        <v>14</v>
      </c>
    </row>
    <row r="10" spans="1:4">
      <c r="A10" s="42" t="s">
        <v>19</v>
      </c>
      <c r="B10" s="116">
        <v>48.304299428431776</v>
      </c>
      <c r="C10" s="116">
        <v>36.994916198786441</v>
      </c>
    </row>
    <row r="11" spans="1:4">
      <c r="A11" s="42" t="s">
        <v>1</v>
      </c>
      <c r="B11" s="116">
        <v>69.367438698538308</v>
      </c>
      <c r="C11" s="116">
        <v>23.507838164243182</v>
      </c>
    </row>
    <row r="12" spans="1:4">
      <c r="A12" s="42" t="s">
        <v>8</v>
      </c>
      <c r="B12" s="116">
        <v>48.728014429857446</v>
      </c>
      <c r="C12" s="116">
        <v>43.092707630167268</v>
      </c>
    </row>
    <row r="13" spans="1:4">
      <c r="A13" s="42"/>
      <c r="B13" s="42"/>
      <c r="C13" s="42"/>
    </row>
    <row r="14" spans="1:4">
      <c r="A14" s="42"/>
      <c r="B14" s="42"/>
      <c r="C14" s="42"/>
    </row>
    <row r="20" spans="2:4">
      <c r="C20" s="9"/>
      <c r="D20" s="9"/>
    </row>
    <row r="21" spans="2:4">
      <c r="C21" s="9"/>
      <c r="D21" s="9"/>
    </row>
    <row r="22" spans="2:4">
      <c r="B22" s="42"/>
      <c r="C22" s="42"/>
      <c r="D22" s="42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42"/>
      <c r="C25" s="42"/>
      <c r="D25" s="42"/>
    </row>
    <row r="26" spans="2:4">
      <c r="B26" s="9"/>
      <c r="C26" s="9"/>
      <c r="D26" s="9"/>
    </row>
    <row r="27" spans="2:4">
      <c r="B27" s="9"/>
      <c r="C27" s="9"/>
      <c r="D27" s="9"/>
    </row>
    <row r="28" spans="2:4">
      <c r="B28" s="42"/>
      <c r="C28" s="42"/>
      <c r="D28" s="42"/>
    </row>
    <row r="29" spans="2:4">
      <c r="B29" s="9"/>
      <c r="C29" s="9"/>
      <c r="D29" s="9"/>
    </row>
    <row r="30" spans="2:4">
      <c r="B30" s="9"/>
      <c r="C30" s="9"/>
      <c r="D30" s="9"/>
    </row>
    <row r="31" spans="2:4">
      <c r="B31" s="42"/>
      <c r="C31" s="42"/>
      <c r="D31" s="42"/>
    </row>
    <row r="32" spans="2:4">
      <c r="B32" s="9"/>
      <c r="C32" s="9"/>
      <c r="D32" s="9"/>
    </row>
    <row r="33" spans="3:4">
      <c r="C33" s="9"/>
      <c r="D33" s="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40"/>
  <sheetViews>
    <sheetView zoomScale="85" zoomScaleNormal="85" workbookViewId="0">
      <selection activeCell="S16" sqref="S16"/>
    </sheetView>
  </sheetViews>
  <sheetFormatPr defaultColWidth="9.140625" defaultRowHeight="15"/>
  <cols>
    <col min="1" max="6" width="9.140625" style="53"/>
    <col min="7" max="7" width="11.28515625" style="53" bestFit="1" customWidth="1"/>
    <col min="8" max="9" width="10.5703125" style="53" bestFit="1" customWidth="1"/>
    <col min="10" max="10" width="9.5703125" style="53" bestFit="1" customWidth="1"/>
    <col min="11" max="11" width="16.7109375" style="53" bestFit="1" customWidth="1"/>
    <col min="12" max="13" width="13.7109375" style="53" bestFit="1" customWidth="1"/>
    <col min="14" max="14" width="12" style="53" customWidth="1"/>
    <col min="15" max="17" width="9.140625" style="53"/>
    <col min="18" max="18" width="12.28515625" style="53" customWidth="1"/>
    <col min="19" max="16384" width="9.140625" style="53"/>
  </cols>
  <sheetData>
    <row r="1" spans="3:25">
      <c r="Y1" s="53" t="s">
        <v>152</v>
      </c>
    </row>
    <row r="2" spans="3:25">
      <c r="Y2" s="53" t="s">
        <v>153</v>
      </c>
    </row>
    <row r="3" spans="3:25">
      <c r="D3" s="53">
        <v>2003</v>
      </c>
      <c r="E3" s="53">
        <v>2004</v>
      </c>
      <c r="F3" s="53">
        <v>2005</v>
      </c>
      <c r="G3" s="53">
        <v>2006</v>
      </c>
      <c r="H3" s="53">
        <v>2007</v>
      </c>
      <c r="I3" s="53">
        <v>2008</v>
      </c>
      <c r="J3" s="53">
        <v>2009</v>
      </c>
      <c r="K3" s="53">
        <v>2010</v>
      </c>
      <c r="L3" s="53">
        <v>2011</v>
      </c>
      <c r="M3" s="53">
        <v>2012</v>
      </c>
      <c r="N3" s="53">
        <v>2013</v>
      </c>
      <c r="O3" s="53">
        <v>2014</v>
      </c>
      <c r="P3" s="53">
        <v>2015</v>
      </c>
      <c r="Q3" s="53">
        <v>2016</v>
      </c>
      <c r="R3" s="54">
        <v>2017</v>
      </c>
      <c r="S3" s="53" t="s">
        <v>154</v>
      </c>
      <c r="T3" s="53" t="s">
        <v>155</v>
      </c>
    </row>
    <row r="4" spans="3:25">
      <c r="C4" s="53" t="s">
        <v>13</v>
      </c>
      <c r="K4" s="53">
        <v>68.900000000000006</v>
      </c>
      <c r="L4" s="53">
        <v>64.7</v>
      </c>
      <c r="N4" s="55">
        <v>66.8</v>
      </c>
      <c r="O4" s="56">
        <v>72.349999999999994</v>
      </c>
      <c r="P4" s="56">
        <v>75.599999999999994</v>
      </c>
      <c r="Q4" s="56">
        <v>80</v>
      </c>
      <c r="R4" s="57">
        <v>84</v>
      </c>
      <c r="S4" s="56">
        <v>66.672562239724641</v>
      </c>
      <c r="T4" s="56">
        <v>70.40967352163851</v>
      </c>
      <c r="U4" s="56">
        <f t="shared" ref="U4:X6" si="0">P4-O4</f>
        <v>3.25</v>
      </c>
      <c r="V4" s="56">
        <f t="shared" si="0"/>
        <v>4.4000000000000057</v>
      </c>
      <c r="W4" s="56">
        <f t="shared" si="0"/>
        <v>4</v>
      </c>
      <c r="X4" s="56">
        <f t="shared" si="0"/>
        <v>-17.327437760275359</v>
      </c>
      <c r="Y4" s="56">
        <f>T4-S4</f>
        <v>3.7371112819138688</v>
      </c>
    </row>
    <row r="5" spans="3:25">
      <c r="C5" s="53" t="s">
        <v>156</v>
      </c>
      <c r="N5" s="55">
        <v>36.4</v>
      </c>
      <c r="O5" s="56">
        <v>20.68</v>
      </c>
      <c r="P5" s="56">
        <v>20.65</v>
      </c>
      <c r="Q5" s="56">
        <v>17.8</v>
      </c>
      <c r="R5" s="57">
        <v>22.8</v>
      </c>
      <c r="S5" s="56">
        <v>21.270408715955082</v>
      </c>
      <c r="T5" s="56">
        <v>23.231361274008474</v>
      </c>
      <c r="U5" s="56">
        <f t="shared" si="0"/>
        <v>-3.0000000000001137E-2</v>
      </c>
      <c r="V5" s="56">
        <f t="shared" si="0"/>
        <v>-2.8499999999999979</v>
      </c>
      <c r="W5" s="56">
        <f t="shared" si="0"/>
        <v>5</v>
      </c>
      <c r="X5" s="56">
        <f t="shared" si="0"/>
        <v>-1.5295912840449191</v>
      </c>
      <c r="Y5" s="56">
        <f>T5-S5</f>
        <v>1.9609525580533926</v>
      </c>
    </row>
    <row r="6" spans="3:25">
      <c r="C6" s="53" t="s">
        <v>157</v>
      </c>
      <c r="N6" s="53">
        <f>N4+N5</f>
        <v>103.19999999999999</v>
      </c>
      <c r="O6" s="56">
        <v>93.03</v>
      </c>
      <c r="P6" s="56">
        <v>96.25</v>
      </c>
      <c r="Q6" s="56">
        <v>97.8</v>
      </c>
      <c r="R6" s="57">
        <v>106.8</v>
      </c>
      <c r="S6" s="56">
        <v>87.942970955679726</v>
      </c>
      <c r="T6" s="56">
        <v>93.641034795646988</v>
      </c>
      <c r="U6" s="58">
        <f t="shared" si="0"/>
        <v>3.2199999999999989</v>
      </c>
      <c r="V6" s="56">
        <f t="shared" si="0"/>
        <v>1.5499999999999972</v>
      </c>
      <c r="W6" s="56">
        <f t="shared" si="0"/>
        <v>9</v>
      </c>
      <c r="X6" s="56">
        <f t="shared" si="0"/>
        <v>-18.857029044320271</v>
      </c>
      <c r="Y6" s="58">
        <f>T6-S6</f>
        <v>5.6980638399672614</v>
      </c>
    </row>
    <row r="8" spans="3:25">
      <c r="R8" s="53" t="s">
        <v>158</v>
      </c>
      <c r="S8" s="53" t="s">
        <v>159</v>
      </c>
    </row>
    <row r="9" spans="3:25">
      <c r="L9" s="53" t="s">
        <v>160</v>
      </c>
      <c r="O9" s="53" t="s">
        <v>161</v>
      </c>
      <c r="P9" s="53" t="s">
        <v>162</v>
      </c>
      <c r="S9" s="53" t="s">
        <v>163</v>
      </c>
    </row>
    <row r="12" spans="3:25">
      <c r="D12" s="53">
        <v>2003</v>
      </c>
      <c r="E12" s="53">
        <v>2004</v>
      </c>
      <c r="F12" s="53">
        <v>2005</v>
      </c>
      <c r="G12" s="53">
        <v>2006</v>
      </c>
      <c r="H12" s="53">
        <v>2007</v>
      </c>
      <c r="I12" s="53">
        <v>2008</v>
      </c>
      <c r="J12" s="53">
        <v>2009</v>
      </c>
      <c r="K12" s="53">
        <v>2010</v>
      </c>
      <c r="L12" s="53">
        <v>2011</v>
      </c>
      <c r="M12" s="53">
        <v>2012</v>
      </c>
      <c r="N12" s="53">
        <v>2013</v>
      </c>
      <c r="O12" s="53">
        <v>2014</v>
      </c>
      <c r="P12" s="53">
        <v>2015</v>
      </c>
      <c r="Q12" s="53">
        <v>2016</v>
      </c>
      <c r="R12" s="53">
        <v>2017</v>
      </c>
      <c r="S12" s="53">
        <v>2018</v>
      </c>
      <c r="T12" s="53" t="s">
        <v>155</v>
      </c>
    </row>
    <row r="13" spans="3:25">
      <c r="C13" s="53" t="s">
        <v>164</v>
      </c>
      <c r="F13" s="53">
        <v>53911</v>
      </c>
      <c r="G13" s="53">
        <v>63.9</v>
      </c>
      <c r="H13" s="53">
        <v>72.5</v>
      </c>
      <c r="I13" s="53">
        <v>80.2</v>
      </c>
      <c r="J13" s="53">
        <v>85.77</v>
      </c>
      <c r="K13" s="53">
        <v>91656725</v>
      </c>
      <c r="L13" s="53">
        <v>103432048</v>
      </c>
      <c r="M13" s="53">
        <v>121437522</v>
      </c>
      <c r="N13" s="59">
        <v>134248054</v>
      </c>
      <c r="O13" s="56">
        <v>151642.37299999999</v>
      </c>
      <c r="P13" s="56">
        <v>219730.497</v>
      </c>
      <c r="Q13" s="56">
        <v>234368.82699999999</v>
      </c>
      <c r="R13" s="56">
        <v>222075.98</v>
      </c>
      <c r="S13" s="56">
        <v>225965.14246104</v>
      </c>
      <c r="T13" s="56">
        <v>153986.87973322</v>
      </c>
    </row>
    <row r="14" spans="3:25">
      <c r="C14" s="53" t="s">
        <v>165</v>
      </c>
      <c r="F14" s="53">
        <v>27629.200000000001</v>
      </c>
      <c r="G14" s="53">
        <v>33.299999999999997</v>
      </c>
      <c r="H14" s="53">
        <v>41.1</v>
      </c>
      <c r="I14" s="53">
        <v>47.8</v>
      </c>
      <c r="J14" s="53">
        <v>49.85</v>
      </c>
      <c r="K14" s="53">
        <v>55532376</v>
      </c>
      <c r="L14" s="53">
        <v>56256982</v>
      </c>
      <c r="M14" s="53">
        <v>64132376</v>
      </c>
      <c r="N14" s="53">
        <v>77374829</v>
      </c>
      <c r="O14" s="56">
        <v>91049.42</v>
      </c>
      <c r="P14" s="56">
        <v>124205.848</v>
      </c>
      <c r="Q14" s="56">
        <v>172645.91699999999</v>
      </c>
      <c r="R14" s="56">
        <v>175516.25200000001</v>
      </c>
      <c r="S14" s="56">
        <v>137901.72481086999</v>
      </c>
      <c r="T14" s="56">
        <v>103142.94448286</v>
      </c>
    </row>
    <row r="15" spans="3:25">
      <c r="K15" s="53">
        <v>2010</v>
      </c>
      <c r="L15" s="53">
        <v>2011</v>
      </c>
      <c r="M15" s="53">
        <v>2012</v>
      </c>
      <c r="N15" s="53">
        <v>2013</v>
      </c>
      <c r="O15" s="56">
        <v>2014</v>
      </c>
      <c r="P15" s="56">
        <v>2015</v>
      </c>
      <c r="Q15" s="56">
        <v>2016</v>
      </c>
      <c r="R15" s="56">
        <v>2017</v>
      </c>
      <c r="S15" s="56">
        <v>2018</v>
      </c>
      <c r="T15" s="56">
        <v>2019</v>
      </c>
    </row>
    <row r="16" spans="3:25">
      <c r="C16" s="53" t="s">
        <v>166</v>
      </c>
      <c r="G16" s="56">
        <f>(G13/F13*1000-1)*100</f>
        <v>18.528686167943455</v>
      </c>
      <c r="H16" s="56">
        <f t="shared" ref="H16:J17" si="1">(H13/G13-1)*100</f>
        <v>13.458528951486691</v>
      </c>
      <c r="I16" s="56">
        <f t="shared" si="1"/>
        <v>10.620689655172422</v>
      </c>
      <c r="J16" s="56">
        <f t="shared" si="1"/>
        <v>6.9451371571072285</v>
      </c>
      <c r="K16" s="56">
        <f>((K13/J13/1000000)-1)*100</f>
        <v>6.8633846333216786</v>
      </c>
      <c r="L16" s="56">
        <f t="shared" ref="L16:N17" si="2">(L13/K13-1)*100</f>
        <v>12.847200246353996</v>
      </c>
      <c r="M16" s="56">
        <f t="shared" si="2"/>
        <v>17.408022318189033</v>
      </c>
      <c r="N16" s="56">
        <f t="shared" si="2"/>
        <v>10.549072304028083</v>
      </c>
      <c r="O16" s="56">
        <v>12.423891073066651</v>
      </c>
      <c r="P16" s="60">
        <v>44.900460638399544</v>
      </c>
      <c r="Q16" s="56">
        <v>6.6619473399725626</v>
      </c>
      <c r="R16" s="60">
        <v>-5.2450861991129809</v>
      </c>
      <c r="S16" s="56">
        <v>1.7512756044305133</v>
      </c>
      <c r="T16" s="56">
        <v>-5.3</v>
      </c>
    </row>
    <row r="17" spans="3:21">
      <c r="C17" s="53" t="s">
        <v>167</v>
      </c>
      <c r="G17" s="60">
        <f>(G14/F14*1000-1)*100</f>
        <v>20.52466231378396</v>
      </c>
      <c r="H17" s="60">
        <f t="shared" si="1"/>
        <v>23.423423423423429</v>
      </c>
      <c r="I17" s="56">
        <f t="shared" si="1"/>
        <v>16.301703163017024</v>
      </c>
      <c r="J17" s="56">
        <f t="shared" si="1"/>
        <v>4.2887029288702916</v>
      </c>
      <c r="K17" s="56">
        <f>((K14/J14/1000000)-1)*100</f>
        <v>11.398948846539625</v>
      </c>
      <c r="L17" s="56">
        <f t="shared" si="2"/>
        <v>1.3048352190081047</v>
      </c>
      <c r="M17" s="60">
        <f t="shared" si="2"/>
        <v>13.998962830960249</v>
      </c>
      <c r="N17" s="60">
        <f t="shared" si="2"/>
        <v>20.64862371542262</v>
      </c>
      <c r="O17" s="61">
        <f>(O14/N14*1000-1)*100</f>
        <v>17.673177668670515</v>
      </c>
      <c r="P17" s="61">
        <f>(P14/O14-1)*100</f>
        <v>36.415858552421312</v>
      </c>
      <c r="Q17" s="61">
        <f>(Q14/P14-1)*100</f>
        <v>38.999829541037379</v>
      </c>
      <c r="R17" s="61">
        <f>(R14/Q14-1)*100</f>
        <v>1.6625559699740888</v>
      </c>
      <c r="S17" s="62">
        <f>(S14/R14-1)*100</f>
        <v>-21.430794448100464</v>
      </c>
      <c r="T17" s="56">
        <v>2.4</v>
      </c>
    </row>
    <row r="18" spans="3:21">
      <c r="C18" s="53" t="s">
        <v>168</v>
      </c>
      <c r="N18" s="53">
        <v>17.408022318189033</v>
      </c>
      <c r="O18" s="53">
        <v>10.549072304028083</v>
      </c>
      <c r="P18" s="53">
        <v>12.423891073066651</v>
      </c>
      <c r="Q18" s="53">
        <v>44.900460638399544</v>
      </c>
      <c r="R18" s="53">
        <v>6.6619473399725626</v>
      </c>
      <c r="S18" s="53">
        <v>-5.2450861991129809</v>
      </c>
      <c r="T18" s="53">
        <v>1.7512756044305133</v>
      </c>
      <c r="U18" s="53">
        <v>-6.7186250939066827</v>
      </c>
    </row>
    <row r="19" spans="3:21">
      <c r="C19" s="53" t="s">
        <v>169</v>
      </c>
    </row>
    <row r="21" spans="3:21">
      <c r="D21" s="53">
        <v>2003</v>
      </c>
      <c r="E21" s="53">
        <v>2004</v>
      </c>
      <c r="F21" s="53">
        <v>2005</v>
      </c>
      <c r="G21" s="53">
        <v>2006</v>
      </c>
      <c r="H21" s="53">
        <v>2007</v>
      </c>
      <c r="I21" s="53">
        <v>2008</v>
      </c>
      <c r="J21" s="53">
        <v>2009</v>
      </c>
      <c r="K21" s="53">
        <v>2010</v>
      </c>
      <c r="L21" s="53">
        <v>2011</v>
      </c>
      <c r="M21" s="53">
        <v>2012</v>
      </c>
      <c r="N21" s="53">
        <v>2013</v>
      </c>
      <c r="O21" s="53">
        <v>2014</v>
      </c>
      <c r="P21" s="53">
        <v>2015</v>
      </c>
      <c r="Q21" s="53">
        <v>2016</v>
      </c>
      <c r="R21" s="53">
        <v>2017</v>
      </c>
      <c r="S21" s="53">
        <v>2018</v>
      </c>
      <c r="T21" s="53" t="s">
        <v>155</v>
      </c>
    </row>
    <row r="22" spans="3:21">
      <c r="C22" s="53" t="s">
        <v>170</v>
      </c>
      <c r="K22" s="56">
        <f>K13/K29</f>
        <v>2.5141773149738982</v>
      </c>
      <c r="L22" s="56">
        <f>L13/L29</f>
        <v>2.6587507398946273</v>
      </c>
      <c r="M22" s="56">
        <f>M13/M29</f>
        <v>3.0026586087749001</v>
      </c>
      <c r="N22" s="56">
        <f>N13/N29</f>
        <v>3.171835703664172</v>
      </c>
      <c r="O22" s="56">
        <v>3.5339777296235662</v>
      </c>
      <c r="P22" s="60">
        <v>5.5449004191332625</v>
      </c>
      <c r="Q22" s="60">
        <v>6.1448953223103793</v>
      </c>
      <c r="R22" s="56">
        <v>5.8189861642767156</v>
      </c>
      <c r="S22" s="56">
        <v>5.6911894393573057</v>
      </c>
      <c r="T22" s="56">
        <v>5.3956531484188233</v>
      </c>
    </row>
    <row r="23" spans="3:21">
      <c r="C23" s="53" t="s">
        <v>171</v>
      </c>
      <c r="M23" s="56">
        <f>M14/(M30-M31)</f>
        <v>24.812174964038576</v>
      </c>
      <c r="N23" s="56">
        <f>N14/(N30-N31)</f>
        <v>28.655094118535878</v>
      </c>
      <c r="O23" s="60">
        <v>35.308020308258079</v>
      </c>
      <c r="P23" s="60">
        <v>48.200856941392146</v>
      </c>
      <c r="Q23" s="60">
        <v>64.17026131462012</v>
      </c>
      <c r="R23" s="60">
        <v>64.278317287215444</v>
      </c>
      <c r="S23" s="56">
        <v>60.147756988161632</v>
      </c>
      <c r="T23" s="56">
        <v>63.776431764665872</v>
      </c>
    </row>
    <row r="24" spans="3:21">
      <c r="M24" s="53">
        <v>2012</v>
      </c>
      <c r="N24" s="53">
        <v>2013</v>
      </c>
      <c r="O24" s="53">
        <v>2014</v>
      </c>
      <c r="P24" s="53">
        <v>2015</v>
      </c>
      <c r="Q24" s="53">
        <v>2016</v>
      </c>
      <c r="R24" s="53">
        <v>2017</v>
      </c>
      <c r="S24" s="53">
        <v>2018</v>
      </c>
      <c r="T24" s="53" t="s">
        <v>155</v>
      </c>
    </row>
    <row r="25" spans="3:21">
      <c r="C25" s="53" t="s">
        <v>172</v>
      </c>
      <c r="M25" s="63">
        <f t="shared" ref="M25:S26" si="3">M22/L22-1</f>
        <v>0.12934942103444524</v>
      </c>
      <c r="N25" s="63">
        <f t="shared" si="3"/>
        <v>5.6342434133161978E-2</v>
      </c>
      <c r="O25" s="63">
        <f t="shared" si="3"/>
        <v>0.11417426997906599</v>
      </c>
      <c r="P25" s="63">
        <f t="shared" si="3"/>
        <v>0.56902528633758442</v>
      </c>
      <c r="Q25" s="63">
        <f t="shared" si="3"/>
        <v>0.10820661469532822</v>
      </c>
      <c r="R25" s="63">
        <f t="shared" si="3"/>
        <v>-5.3037381588971866E-2</v>
      </c>
      <c r="S25" s="63">
        <f t="shared" si="3"/>
        <v>-2.1962025911655414E-2</v>
      </c>
      <c r="T25" s="63">
        <f>T22/S22-1</f>
        <v>-5.19287389899038E-2</v>
      </c>
    </row>
    <row r="26" spans="3:21">
      <c r="C26" s="53" t="s">
        <v>173</v>
      </c>
      <c r="M26" s="53" t="e">
        <f t="shared" si="3"/>
        <v>#DIV/0!</v>
      </c>
      <c r="N26" s="64">
        <f t="shared" si="3"/>
        <v>0.15488038271804161</v>
      </c>
      <c r="O26" s="64">
        <f t="shared" si="3"/>
        <v>0.23217254712901747</v>
      </c>
      <c r="P26" s="64">
        <f t="shared" si="3"/>
        <v>0.36515320090372216</v>
      </c>
      <c r="Q26" s="64">
        <f t="shared" si="3"/>
        <v>0.33130955311946675</v>
      </c>
      <c r="R26" s="64">
        <f t="shared" si="3"/>
        <v>1.6838948506932017E-3</v>
      </c>
      <c r="S26" s="64">
        <f t="shared" si="3"/>
        <v>-6.4260554310984652E-2</v>
      </c>
      <c r="T26" s="64">
        <f>T23/S23-1</f>
        <v>6.032934490339259E-2</v>
      </c>
    </row>
    <row r="28" spans="3:21">
      <c r="D28" s="53">
        <v>2003</v>
      </c>
      <c r="E28" s="53">
        <v>2004</v>
      </c>
      <c r="F28" s="53">
        <v>2005</v>
      </c>
      <c r="G28" s="53">
        <v>2006</v>
      </c>
      <c r="H28" s="53">
        <v>2007</v>
      </c>
      <c r="I28" s="53">
        <v>2008</v>
      </c>
      <c r="J28" s="53">
        <v>2009</v>
      </c>
      <c r="K28" s="53">
        <v>2010</v>
      </c>
      <c r="L28" s="53">
        <v>2011</v>
      </c>
      <c r="M28" s="53">
        <v>2012</v>
      </c>
      <c r="N28" s="53">
        <v>2013</v>
      </c>
      <c r="O28" s="53">
        <v>2014</v>
      </c>
      <c r="P28" s="53">
        <v>2015</v>
      </c>
      <c r="Q28" s="53">
        <v>2016</v>
      </c>
      <c r="R28" s="53">
        <v>2017</v>
      </c>
      <c r="S28" s="53">
        <v>2018</v>
      </c>
      <c r="T28" s="53" t="s">
        <v>174</v>
      </c>
      <c r="U28" s="53" t="s">
        <v>155</v>
      </c>
    </row>
    <row r="29" spans="3:21">
      <c r="C29" s="53" t="s">
        <v>175</v>
      </c>
      <c r="K29" s="53">
        <v>36455951</v>
      </c>
      <c r="L29" s="53">
        <v>38902499</v>
      </c>
      <c r="M29" s="53">
        <v>40443333</v>
      </c>
      <c r="N29" s="53">
        <v>42325034</v>
      </c>
      <c r="O29" s="55">
        <v>42711380</v>
      </c>
      <c r="P29" s="55">
        <v>39583399</v>
      </c>
      <c r="Q29" s="65">
        <v>38140410</v>
      </c>
      <c r="R29" s="66">
        <v>38164033</v>
      </c>
      <c r="S29" s="55">
        <v>39704379</v>
      </c>
      <c r="T29" s="67">
        <v>29077231</v>
      </c>
      <c r="U29" s="53">
        <v>28539062</v>
      </c>
    </row>
    <row r="30" spans="3:21">
      <c r="C30" s="53" t="s">
        <v>176</v>
      </c>
      <c r="M30" s="53">
        <v>2717611</v>
      </c>
      <c r="N30" s="53">
        <v>2795319</v>
      </c>
      <c r="O30" s="55"/>
      <c r="P30" s="55"/>
      <c r="Q30" s="65">
        <v>2777458</v>
      </c>
      <c r="R30" s="66">
        <v>2804881</v>
      </c>
      <c r="S30" s="55">
        <v>2363622</v>
      </c>
      <c r="T30" s="67"/>
      <c r="U30" s="53">
        <v>1674908</v>
      </c>
    </row>
    <row r="31" spans="3:21">
      <c r="C31" s="53" t="s">
        <v>177</v>
      </c>
      <c r="M31" s="53">
        <v>132897</v>
      </c>
      <c r="N31" s="53">
        <v>95107</v>
      </c>
      <c r="O31" s="55"/>
      <c r="P31" s="55"/>
      <c r="Q31" s="65">
        <v>87023</v>
      </c>
      <c r="R31" s="66">
        <v>74314</v>
      </c>
      <c r="S31" s="55">
        <v>70906</v>
      </c>
      <c r="T31" s="67"/>
      <c r="U31" s="53">
        <v>57650</v>
      </c>
    </row>
    <row r="33" spans="3:21">
      <c r="C33" s="53" t="s">
        <v>178</v>
      </c>
      <c r="M33" s="63">
        <f>M31/M30</f>
        <v>4.890214235959451E-2</v>
      </c>
      <c r="N33" s="63">
        <f>N31/N30</f>
        <v>3.4023665993040506E-2</v>
      </c>
      <c r="O33" s="63" t="e">
        <f t="shared" ref="O33:U33" si="4">O31/O30</f>
        <v>#DIV/0!</v>
      </c>
      <c r="P33" s="63" t="e">
        <f t="shared" si="4"/>
        <v>#DIV/0!</v>
      </c>
      <c r="Q33" s="63">
        <f t="shared" si="4"/>
        <v>3.1331886926823017E-2</v>
      </c>
      <c r="R33" s="63">
        <f t="shared" si="4"/>
        <v>2.6494528644887251E-2</v>
      </c>
      <c r="S33" s="63">
        <f t="shared" si="4"/>
        <v>2.9998874608545698E-2</v>
      </c>
      <c r="T33" s="63" t="e">
        <f t="shared" si="4"/>
        <v>#DIV/0!</v>
      </c>
      <c r="U33" s="63">
        <f t="shared" si="4"/>
        <v>3.4419800968172577E-2</v>
      </c>
    </row>
    <row r="35" spans="3:21">
      <c r="C35" s="53" t="s">
        <v>179</v>
      </c>
      <c r="K35" s="53">
        <v>122</v>
      </c>
      <c r="L35" s="53">
        <v>109</v>
      </c>
      <c r="M35" s="53">
        <v>98</v>
      </c>
      <c r="N35" s="53">
        <v>98</v>
      </c>
      <c r="O35" s="55"/>
      <c r="P35" s="55"/>
      <c r="Q35" s="65">
        <v>72</v>
      </c>
      <c r="R35" s="55">
        <v>61</v>
      </c>
      <c r="S35" s="55">
        <v>51</v>
      </c>
      <c r="T35" s="55"/>
    </row>
    <row r="36" spans="3:21">
      <c r="C36" s="53" t="s">
        <v>180</v>
      </c>
      <c r="K36" s="53">
        <v>619</v>
      </c>
      <c r="L36" s="53">
        <v>530</v>
      </c>
      <c r="N36" s="53">
        <v>422</v>
      </c>
      <c r="O36" s="55"/>
      <c r="P36" s="55"/>
      <c r="Q36" s="65">
        <v>229</v>
      </c>
      <c r="R36" s="55">
        <v>208</v>
      </c>
      <c r="S36" s="55">
        <v>188</v>
      </c>
      <c r="T36" s="55"/>
    </row>
    <row r="40" spans="3:21">
      <c r="O40" s="63">
        <f>O29/N29-1</f>
        <v>9.1280729981220166E-3</v>
      </c>
      <c r="P40" s="68">
        <f>P29/O29-1</f>
        <v>-7.3235306375022291E-2</v>
      </c>
      <c r="Q40" s="68">
        <f>Q29/P29-1</f>
        <v>-3.6454398471440053E-2</v>
      </c>
      <c r="R40" s="63">
        <f>R29/Q29-1</f>
        <v>6.1936932508066533E-4</v>
      </c>
      <c r="S40" s="63">
        <f>S29/R29-1</f>
        <v>4.0361195579094122E-2</v>
      </c>
      <c r="T40" s="63"/>
      <c r="U40" s="63">
        <f>U29/T29-1</f>
        <v>-1.8508261670445836E-2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40"/>
  <sheetViews>
    <sheetView topLeftCell="A4" zoomScale="85" zoomScaleNormal="85" workbookViewId="0">
      <selection activeCell="H52" sqref="H52"/>
    </sheetView>
  </sheetViews>
  <sheetFormatPr defaultColWidth="9.140625" defaultRowHeight="15"/>
  <cols>
    <col min="1" max="6" width="9.140625" style="53"/>
    <col min="7" max="7" width="11.28515625" style="53" bestFit="1" customWidth="1"/>
    <col min="8" max="9" width="10.5703125" style="53" bestFit="1" customWidth="1"/>
    <col min="10" max="10" width="9.5703125" style="53" bestFit="1" customWidth="1"/>
    <col min="11" max="11" width="16.7109375" style="53" bestFit="1" customWidth="1"/>
    <col min="12" max="13" width="13.7109375" style="53" bestFit="1" customWidth="1"/>
    <col min="14" max="14" width="12" style="53" customWidth="1"/>
    <col min="15" max="17" width="9.140625" style="53"/>
    <col min="18" max="18" width="12.28515625" style="53" customWidth="1"/>
    <col min="19" max="16384" width="9.140625" style="53"/>
  </cols>
  <sheetData>
    <row r="1" spans="3:25">
      <c r="Y1" s="53" t="s">
        <v>152</v>
      </c>
    </row>
    <row r="2" spans="3:25">
      <c r="Y2" s="53" t="s">
        <v>153</v>
      </c>
    </row>
    <row r="3" spans="3:25">
      <c r="D3" s="53">
        <v>2003</v>
      </c>
      <c r="E3" s="53">
        <v>2004</v>
      </c>
      <c r="F3" s="53">
        <v>2005</v>
      </c>
      <c r="G3" s="53">
        <v>2006</v>
      </c>
      <c r="H3" s="53">
        <v>2007</v>
      </c>
      <c r="I3" s="53">
        <v>2008</v>
      </c>
      <c r="J3" s="53">
        <v>2009</v>
      </c>
      <c r="K3" s="53">
        <v>2010</v>
      </c>
      <c r="L3" s="53">
        <v>2011</v>
      </c>
      <c r="M3" s="53">
        <v>2012</v>
      </c>
      <c r="N3" s="53">
        <v>2013</v>
      </c>
      <c r="O3" s="53">
        <v>2014</v>
      </c>
      <c r="P3" s="53">
        <v>2015</v>
      </c>
      <c r="Q3" s="53">
        <v>2016</v>
      </c>
      <c r="R3" s="54">
        <v>2017</v>
      </c>
      <c r="S3" s="53">
        <v>2018</v>
      </c>
      <c r="T3" s="53">
        <v>2019</v>
      </c>
    </row>
    <row r="4" spans="3:25">
      <c r="C4" s="53" t="s">
        <v>13</v>
      </c>
      <c r="K4" s="53">
        <v>68.900000000000006</v>
      </c>
      <c r="L4" s="53">
        <v>64.7</v>
      </c>
      <c r="N4" s="55">
        <v>66.8</v>
      </c>
      <c r="O4" s="56">
        <v>72.349999999999994</v>
      </c>
      <c r="P4" s="56">
        <v>75.599999999999994</v>
      </c>
      <c r="Q4" s="56">
        <v>80</v>
      </c>
      <c r="R4" s="57">
        <v>84</v>
      </c>
      <c r="S4" s="56">
        <v>66.672562239724641</v>
      </c>
      <c r="T4" s="56">
        <v>71</v>
      </c>
      <c r="U4" s="56">
        <f t="shared" ref="U4:X6" si="0">P4-O4</f>
        <v>3.25</v>
      </c>
      <c r="V4" s="56">
        <f t="shared" si="0"/>
        <v>4.4000000000000057</v>
      </c>
      <c r="W4" s="56">
        <f t="shared" si="0"/>
        <v>4</v>
      </c>
      <c r="X4" s="56">
        <f t="shared" si="0"/>
        <v>-17.327437760275359</v>
      </c>
      <c r="Y4" s="56">
        <f>T4-S4</f>
        <v>4.3274377602753589</v>
      </c>
    </row>
    <row r="5" spans="3:25">
      <c r="C5" s="53" t="s">
        <v>156</v>
      </c>
      <c r="N5" s="55">
        <v>36.4</v>
      </c>
      <c r="O5" s="56">
        <v>20.68</v>
      </c>
      <c r="P5" s="56">
        <v>20.65</v>
      </c>
      <c r="Q5" s="56">
        <v>17.8</v>
      </c>
      <c r="R5" s="57">
        <v>22.8</v>
      </c>
      <c r="S5" s="56">
        <v>21.270408715955082</v>
      </c>
      <c r="T5" s="56">
        <v>23.5</v>
      </c>
      <c r="U5" s="56">
        <f t="shared" si="0"/>
        <v>-3.0000000000001137E-2</v>
      </c>
      <c r="V5" s="56">
        <f t="shared" si="0"/>
        <v>-2.8499999999999979</v>
      </c>
      <c r="W5" s="56">
        <f t="shared" si="0"/>
        <v>5</v>
      </c>
      <c r="X5" s="56">
        <f t="shared" si="0"/>
        <v>-1.5295912840449191</v>
      </c>
      <c r="Y5" s="56">
        <f>T5-S5</f>
        <v>2.2295912840449184</v>
      </c>
    </row>
    <row r="6" spans="3:25">
      <c r="C6" s="53" t="s">
        <v>157</v>
      </c>
      <c r="N6" s="53">
        <f>N4+N5</f>
        <v>103.19999999999999</v>
      </c>
      <c r="O6" s="56">
        <v>93.03</v>
      </c>
      <c r="P6" s="56">
        <v>96.25</v>
      </c>
      <c r="Q6" s="56">
        <v>97.8</v>
      </c>
      <c r="R6" s="57">
        <v>106.8</v>
      </c>
      <c r="S6" s="56">
        <v>87.942970955679726</v>
      </c>
      <c r="T6" s="56">
        <v>94.5</v>
      </c>
      <c r="U6" s="58">
        <f t="shared" si="0"/>
        <v>3.2199999999999989</v>
      </c>
      <c r="V6" s="56">
        <f t="shared" si="0"/>
        <v>1.5499999999999972</v>
      </c>
      <c r="W6" s="56">
        <f t="shared" si="0"/>
        <v>9</v>
      </c>
      <c r="X6" s="56">
        <f t="shared" si="0"/>
        <v>-18.857029044320271</v>
      </c>
      <c r="Y6" s="58">
        <f>T6-S6</f>
        <v>6.5570290443202737</v>
      </c>
    </row>
    <row r="8" spans="3:25">
      <c r="R8" s="53" t="s">
        <v>158</v>
      </c>
      <c r="S8" s="53" t="s">
        <v>159</v>
      </c>
    </row>
    <row r="9" spans="3:25">
      <c r="L9" s="53" t="s">
        <v>160</v>
      </c>
      <c r="O9" s="53" t="s">
        <v>161</v>
      </c>
      <c r="P9" s="53" t="s">
        <v>162</v>
      </c>
      <c r="S9" s="53" t="s">
        <v>163</v>
      </c>
    </row>
    <row r="12" spans="3:25">
      <c r="D12" s="53">
        <v>2003</v>
      </c>
      <c r="E12" s="53">
        <v>2004</v>
      </c>
      <c r="F12" s="53">
        <v>2005</v>
      </c>
      <c r="G12" s="53">
        <v>2006</v>
      </c>
      <c r="H12" s="53">
        <v>2007</v>
      </c>
      <c r="I12" s="53">
        <v>2008</v>
      </c>
      <c r="J12" s="53">
        <v>2009</v>
      </c>
      <c r="K12" s="53">
        <v>2010</v>
      </c>
      <c r="L12" s="53">
        <v>2011</v>
      </c>
      <c r="M12" s="53">
        <v>2012</v>
      </c>
      <c r="N12" s="53">
        <v>2013</v>
      </c>
      <c r="O12" s="53">
        <v>2014</v>
      </c>
      <c r="P12" s="53">
        <v>2015</v>
      </c>
      <c r="Q12" s="53">
        <v>2016</v>
      </c>
      <c r="R12" s="53">
        <v>2017</v>
      </c>
      <c r="S12" s="53">
        <v>2018</v>
      </c>
      <c r="T12" s="53" t="s">
        <v>155</v>
      </c>
    </row>
    <row r="13" spans="3:25">
      <c r="C13" s="53" t="s">
        <v>164</v>
      </c>
      <c r="F13" s="53">
        <v>53911</v>
      </c>
      <c r="G13" s="53">
        <v>63.9</v>
      </c>
      <c r="H13" s="53">
        <v>72.5</v>
      </c>
      <c r="I13" s="53">
        <v>80.2</v>
      </c>
      <c r="J13" s="53">
        <v>85.77</v>
      </c>
      <c r="K13" s="53">
        <v>91656725</v>
      </c>
      <c r="L13" s="53">
        <v>103432048</v>
      </c>
      <c r="M13" s="53">
        <v>121437522</v>
      </c>
      <c r="N13" s="59">
        <v>134248054</v>
      </c>
      <c r="O13" s="56">
        <v>151642.37299999999</v>
      </c>
      <c r="P13" s="56">
        <v>219730.497</v>
      </c>
      <c r="Q13" s="56">
        <v>234368.82699999999</v>
      </c>
      <c r="R13" s="56">
        <v>222075.98</v>
      </c>
      <c r="S13" s="56">
        <v>225965.14246104</v>
      </c>
      <c r="T13" s="56">
        <v>153986.87973322</v>
      </c>
    </row>
    <row r="14" spans="3:25">
      <c r="C14" s="53" t="s">
        <v>165</v>
      </c>
      <c r="F14" s="53">
        <v>27629.200000000001</v>
      </c>
      <c r="G14" s="53">
        <v>33.299999999999997</v>
      </c>
      <c r="H14" s="53">
        <v>41.1</v>
      </c>
      <c r="I14" s="53">
        <v>47.8</v>
      </c>
      <c r="J14" s="53">
        <v>49.85</v>
      </c>
      <c r="K14" s="53">
        <v>55532376</v>
      </c>
      <c r="L14" s="53">
        <v>56256982</v>
      </c>
      <c r="M14" s="53">
        <v>64132376</v>
      </c>
      <c r="N14" s="53">
        <v>77374829</v>
      </c>
      <c r="O14" s="56">
        <v>91049.42</v>
      </c>
      <c r="P14" s="56">
        <v>124205.848</v>
      </c>
      <c r="Q14" s="56">
        <v>172645.91699999999</v>
      </c>
      <c r="R14" s="56">
        <v>175516.25200000001</v>
      </c>
      <c r="S14" s="56">
        <v>137901.72481086999</v>
      </c>
      <c r="T14" s="56">
        <v>103142.94448286</v>
      </c>
    </row>
    <row r="15" spans="3:25">
      <c r="K15" s="53">
        <v>2010</v>
      </c>
      <c r="L15" s="53">
        <v>2011</v>
      </c>
      <c r="M15" s="53">
        <v>2012</v>
      </c>
      <c r="N15" s="53">
        <v>2013</v>
      </c>
      <c r="O15" s="56">
        <v>2014</v>
      </c>
      <c r="P15" s="56">
        <v>2015</v>
      </c>
      <c r="Q15" s="56">
        <v>2016</v>
      </c>
      <c r="R15" s="56">
        <v>2017</v>
      </c>
      <c r="S15" s="56" t="s">
        <v>154</v>
      </c>
      <c r="T15" s="56">
        <v>2019</v>
      </c>
    </row>
    <row r="16" spans="3:25">
      <c r="C16" s="53" t="s">
        <v>166</v>
      </c>
      <c r="G16" s="56">
        <f>(G13/F13*1000-1)*100</f>
        <v>18.528686167943455</v>
      </c>
      <c r="H16" s="56">
        <f t="shared" ref="H16:J17" si="1">(H13/G13-1)*100</f>
        <v>13.458528951486691</v>
      </c>
      <c r="I16" s="56">
        <f t="shared" si="1"/>
        <v>10.620689655172422</v>
      </c>
      <c r="J16" s="56">
        <f t="shared" si="1"/>
        <v>6.9451371571072285</v>
      </c>
      <c r="K16" s="56">
        <f>((K13/J13/1000000)-1)*100</f>
        <v>6.8633846333216786</v>
      </c>
      <c r="L16" s="56">
        <f t="shared" ref="L16:N17" si="2">(L13/K13-1)*100</f>
        <v>12.847200246353996</v>
      </c>
      <c r="M16" s="56">
        <f t="shared" si="2"/>
        <v>17.408022318189033</v>
      </c>
      <c r="N16" s="56">
        <f t="shared" si="2"/>
        <v>10.549072304028083</v>
      </c>
      <c r="O16" s="56">
        <v>12.423891073066651</v>
      </c>
      <c r="P16" s="60">
        <v>44.900460638399544</v>
      </c>
      <c r="Q16" s="56">
        <v>6.6619473399725626</v>
      </c>
      <c r="R16" s="60">
        <v>-5.2450861991129809</v>
      </c>
      <c r="S16" s="56">
        <v>1.7512756044305133</v>
      </c>
      <c r="T16" s="56">
        <v>-5.3</v>
      </c>
    </row>
    <row r="17" spans="3:21">
      <c r="C17" s="53" t="s">
        <v>167</v>
      </c>
      <c r="G17" s="60">
        <f>(G14/F14*1000-1)*100</f>
        <v>20.52466231378396</v>
      </c>
      <c r="H17" s="60">
        <f t="shared" si="1"/>
        <v>23.423423423423429</v>
      </c>
      <c r="I17" s="56">
        <f t="shared" si="1"/>
        <v>16.301703163017024</v>
      </c>
      <c r="J17" s="56">
        <f t="shared" si="1"/>
        <v>4.2887029288702916</v>
      </c>
      <c r="K17" s="56">
        <f>((K14/J14/1000000)-1)*100</f>
        <v>11.398948846539625</v>
      </c>
      <c r="L17" s="56">
        <f t="shared" si="2"/>
        <v>1.3048352190081047</v>
      </c>
      <c r="M17" s="60">
        <f t="shared" si="2"/>
        <v>13.998962830960249</v>
      </c>
      <c r="N17" s="60">
        <f t="shared" si="2"/>
        <v>20.64862371542262</v>
      </c>
      <c r="O17" s="61">
        <f>(O14/N14*1000-1)*100</f>
        <v>17.673177668670515</v>
      </c>
      <c r="P17" s="61">
        <f>(P14/O14-1)*100</f>
        <v>36.415858552421312</v>
      </c>
      <c r="Q17" s="61">
        <f>(Q14/P14-1)*100</f>
        <v>38.999829541037379</v>
      </c>
      <c r="R17" s="61">
        <f>(R14/Q14-1)*100</f>
        <v>1.6625559699740888</v>
      </c>
      <c r="S17" s="62">
        <f>(S14/R14-1)*100</f>
        <v>-21.430794448100464</v>
      </c>
      <c r="T17" s="56">
        <v>2.4</v>
      </c>
    </row>
    <row r="18" spans="3:21">
      <c r="C18" s="53" t="s">
        <v>168</v>
      </c>
      <c r="N18" s="53">
        <v>17.408022318189033</v>
      </c>
      <c r="O18" s="53">
        <v>10.549072304028083</v>
      </c>
      <c r="P18" s="53">
        <v>12.423891073066651</v>
      </c>
      <c r="Q18" s="53">
        <v>44.900460638399544</v>
      </c>
      <c r="R18" s="53">
        <v>6.6619473399725626</v>
      </c>
      <c r="S18" s="53">
        <v>-5.2450861991129809</v>
      </c>
      <c r="T18" s="53">
        <v>1.7512756044305133</v>
      </c>
      <c r="U18" s="53">
        <v>-6.7186250939066827</v>
      </c>
    </row>
    <row r="19" spans="3:21">
      <c r="C19" s="53" t="s">
        <v>169</v>
      </c>
    </row>
    <row r="21" spans="3:21">
      <c r="D21" s="53">
        <v>2003</v>
      </c>
      <c r="E21" s="53">
        <v>2004</v>
      </c>
      <c r="F21" s="53">
        <v>2005</v>
      </c>
      <c r="G21" s="53">
        <v>2006</v>
      </c>
      <c r="H21" s="53">
        <v>2007</v>
      </c>
      <c r="I21" s="53">
        <v>2008</v>
      </c>
      <c r="J21" s="53">
        <v>2009</v>
      </c>
      <c r="K21" s="53">
        <v>2010</v>
      </c>
      <c r="L21" s="53">
        <v>2011</v>
      </c>
      <c r="M21" s="53">
        <v>2012</v>
      </c>
      <c r="N21" s="53">
        <v>2013</v>
      </c>
      <c r="O21" s="53">
        <v>2014</v>
      </c>
      <c r="P21" s="53">
        <v>2015</v>
      </c>
      <c r="Q21" s="53">
        <v>2016</v>
      </c>
      <c r="R21" s="53">
        <v>2017</v>
      </c>
      <c r="S21" s="53">
        <v>2018</v>
      </c>
      <c r="T21" s="53" t="s">
        <v>155</v>
      </c>
    </row>
    <row r="22" spans="3:21">
      <c r="C22" s="53" t="s">
        <v>170</v>
      </c>
      <c r="K22" s="56">
        <f>K13/K29</f>
        <v>2.5141773149738982</v>
      </c>
      <c r="L22" s="56">
        <f>L13/L29</f>
        <v>2.6587507398946273</v>
      </c>
      <c r="M22" s="56">
        <f>M13/M29</f>
        <v>3.0026586087749001</v>
      </c>
      <c r="N22" s="56">
        <f>N13/N29</f>
        <v>3.171835703664172</v>
      </c>
      <c r="O22" s="56">
        <v>3.5339777296235662</v>
      </c>
      <c r="P22" s="60">
        <v>5.5449004191332625</v>
      </c>
      <c r="Q22" s="60">
        <v>6.1448953223103793</v>
      </c>
      <c r="R22" s="56">
        <v>5.8189861642767156</v>
      </c>
      <c r="S22" s="56">
        <v>5.6911894393573057</v>
      </c>
      <c r="T22" s="56">
        <v>5.3956531484188233</v>
      </c>
    </row>
    <row r="23" spans="3:21">
      <c r="C23" s="53" t="s">
        <v>171</v>
      </c>
      <c r="M23" s="56">
        <f>M14/(M30-M31)</f>
        <v>24.812174964038576</v>
      </c>
      <c r="N23" s="56">
        <f>N14/(N30-N31)</f>
        <v>28.655094118535878</v>
      </c>
      <c r="O23" s="60">
        <v>35.308020308258079</v>
      </c>
      <c r="P23" s="60">
        <v>48.200856941392146</v>
      </c>
      <c r="Q23" s="60">
        <v>64.17026131462012</v>
      </c>
      <c r="R23" s="60">
        <v>64.278317287215444</v>
      </c>
      <c r="S23" s="56">
        <v>60.147756988161632</v>
      </c>
      <c r="T23" s="56">
        <v>63.776431764665872</v>
      </c>
    </row>
    <row r="24" spans="3:21">
      <c r="M24" s="53">
        <v>2012</v>
      </c>
      <c r="N24" s="53">
        <v>2013</v>
      </c>
      <c r="O24" s="53">
        <v>2014</v>
      </c>
      <c r="P24" s="53">
        <v>2015</v>
      </c>
      <c r="Q24" s="53">
        <v>2016</v>
      </c>
      <c r="R24" s="53">
        <v>2017</v>
      </c>
      <c r="S24" s="53">
        <v>2018</v>
      </c>
      <c r="T24" s="53" t="s">
        <v>155</v>
      </c>
    </row>
    <row r="25" spans="3:21">
      <c r="C25" s="53" t="s">
        <v>172</v>
      </c>
      <c r="M25" s="63">
        <f t="shared" ref="M25:S26" si="3">M22/L22-1</f>
        <v>0.12934942103444524</v>
      </c>
      <c r="N25" s="63">
        <f t="shared" si="3"/>
        <v>5.6342434133161978E-2</v>
      </c>
      <c r="O25" s="63">
        <f t="shared" si="3"/>
        <v>0.11417426997906599</v>
      </c>
      <c r="P25" s="63">
        <f t="shared" si="3"/>
        <v>0.56902528633758442</v>
      </c>
      <c r="Q25" s="63">
        <f t="shared" si="3"/>
        <v>0.10820661469532822</v>
      </c>
      <c r="R25" s="63">
        <f t="shared" si="3"/>
        <v>-5.3037381588971866E-2</v>
      </c>
      <c r="S25" s="63">
        <f t="shared" si="3"/>
        <v>-2.1962025911655414E-2</v>
      </c>
      <c r="T25" s="63">
        <f>T22/S22-1</f>
        <v>-5.19287389899038E-2</v>
      </c>
    </row>
    <row r="26" spans="3:21">
      <c r="C26" s="53" t="s">
        <v>173</v>
      </c>
      <c r="M26" s="53" t="e">
        <f t="shared" si="3"/>
        <v>#DIV/0!</v>
      </c>
      <c r="N26" s="64">
        <f t="shared" si="3"/>
        <v>0.15488038271804161</v>
      </c>
      <c r="O26" s="64">
        <f t="shared" si="3"/>
        <v>0.23217254712901747</v>
      </c>
      <c r="P26" s="64">
        <f t="shared" si="3"/>
        <v>0.36515320090372216</v>
      </c>
      <c r="Q26" s="64">
        <f t="shared" si="3"/>
        <v>0.33130955311946675</v>
      </c>
      <c r="R26" s="64">
        <f t="shared" si="3"/>
        <v>1.6838948506932017E-3</v>
      </c>
      <c r="S26" s="64">
        <f t="shared" si="3"/>
        <v>-6.4260554310984652E-2</v>
      </c>
      <c r="T26" s="64">
        <f>T23/S23-1</f>
        <v>6.032934490339259E-2</v>
      </c>
    </row>
    <row r="28" spans="3:21">
      <c r="D28" s="53">
        <v>2003</v>
      </c>
      <c r="E28" s="53">
        <v>2004</v>
      </c>
      <c r="F28" s="53">
        <v>2005</v>
      </c>
      <c r="G28" s="53">
        <v>2006</v>
      </c>
      <c r="H28" s="53">
        <v>2007</v>
      </c>
      <c r="I28" s="53">
        <v>2008</v>
      </c>
      <c r="J28" s="53">
        <v>2009</v>
      </c>
      <c r="K28" s="53">
        <v>2010</v>
      </c>
      <c r="L28" s="53">
        <v>2011</v>
      </c>
      <c r="M28" s="53">
        <v>2012</v>
      </c>
      <c r="N28" s="53">
        <v>2013</v>
      </c>
      <c r="O28" s="53">
        <v>2014</v>
      </c>
      <c r="P28" s="53">
        <v>2015</v>
      </c>
      <c r="Q28" s="53">
        <v>2016</v>
      </c>
      <c r="R28" s="53">
        <v>2017</v>
      </c>
      <c r="S28" s="53">
        <v>2018</v>
      </c>
      <c r="T28" s="53" t="s">
        <v>174</v>
      </c>
      <c r="U28" s="53" t="s">
        <v>155</v>
      </c>
    </row>
    <row r="29" spans="3:21">
      <c r="C29" s="53" t="s">
        <v>175</v>
      </c>
      <c r="K29" s="53">
        <v>36455951</v>
      </c>
      <c r="L29" s="53">
        <v>38902499</v>
      </c>
      <c r="M29" s="53">
        <v>40443333</v>
      </c>
      <c r="N29" s="53">
        <v>42325034</v>
      </c>
      <c r="O29" s="55">
        <v>42711380</v>
      </c>
      <c r="P29" s="55">
        <v>39583399</v>
      </c>
      <c r="Q29" s="65">
        <v>38140410</v>
      </c>
      <c r="R29" s="66">
        <v>38164033</v>
      </c>
      <c r="S29" s="55">
        <v>39704379</v>
      </c>
      <c r="T29" s="67">
        <v>29077231</v>
      </c>
      <c r="U29" s="53">
        <v>28539062</v>
      </c>
    </row>
    <row r="30" spans="3:21">
      <c r="C30" s="53" t="s">
        <v>176</v>
      </c>
      <c r="M30" s="53">
        <v>2717611</v>
      </c>
      <c r="N30" s="53">
        <v>2795319</v>
      </c>
      <c r="O30" s="55"/>
      <c r="P30" s="55"/>
      <c r="Q30" s="65">
        <v>2777458</v>
      </c>
      <c r="R30" s="66">
        <v>2804881</v>
      </c>
      <c r="S30" s="55">
        <v>2363622</v>
      </c>
      <c r="T30" s="67"/>
      <c r="U30" s="53">
        <v>1674908</v>
      </c>
    </row>
    <row r="31" spans="3:21">
      <c r="C31" s="53" t="s">
        <v>177</v>
      </c>
      <c r="M31" s="53">
        <v>132897</v>
      </c>
      <c r="N31" s="53">
        <v>95107</v>
      </c>
      <c r="O31" s="55"/>
      <c r="P31" s="55"/>
      <c r="Q31" s="65">
        <v>87023</v>
      </c>
      <c r="R31" s="66">
        <v>74314</v>
      </c>
      <c r="S31" s="55">
        <v>70906</v>
      </c>
      <c r="T31" s="67"/>
      <c r="U31" s="53">
        <v>57650</v>
      </c>
    </row>
    <row r="33" spans="3:21">
      <c r="C33" s="53" t="s">
        <v>178</v>
      </c>
      <c r="M33" s="63">
        <f>M31/M30</f>
        <v>4.890214235959451E-2</v>
      </c>
      <c r="N33" s="63">
        <f>N31/N30</f>
        <v>3.4023665993040506E-2</v>
      </c>
      <c r="O33" s="63" t="e">
        <f t="shared" ref="O33:U33" si="4">O31/O30</f>
        <v>#DIV/0!</v>
      </c>
      <c r="P33" s="63" t="e">
        <f t="shared" si="4"/>
        <v>#DIV/0!</v>
      </c>
      <c r="Q33" s="63">
        <f t="shared" si="4"/>
        <v>3.1331886926823017E-2</v>
      </c>
      <c r="R33" s="63">
        <f t="shared" si="4"/>
        <v>2.6494528644887251E-2</v>
      </c>
      <c r="S33" s="63">
        <f t="shared" si="4"/>
        <v>2.9998874608545698E-2</v>
      </c>
      <c r="T33" s="63" t="e">
        <f t="shared" si="4"/>
        <v>#DIV/0!</v>
      </c>
      <c r="U33" s="63">
        <f t="shared" si="4"/>
        <v>3.4419800968172577E-2</v>
      </c>
    </row>
    <row r="35" spans="3:21">
      <c r="C35" s="53" t="s">
        <v>179</v>
      </c>
      <c r="K35" s="53">
        <v>122</v>
      </c>
      <c r="L35" s="53">
        <v>109</v>
      </c>
      <c r="M35" s="53">
        <v>98</v>
      </c>
      <c r="N35" s="53">
        <v>98</v>
      </c>
      <c r="O35" s="55"/>
      <c r="P35" s="55"/>
      <c r="Q35" s="65">
        <v>72</v>
      </c>
      <c r="R35" s="55">
        <v>61</v>
      </c>
      <c r="S35" s="55">
        <v>51</v>
      </c>
      <c r="T35" s="55"/>
    </row>
    <row r="36" spans="3:21">
      <c r="C36" s="53" t="s">
        <v>180</v>
      </c>
      <c r="K36" s="53">
        <v>619</v>
      </c>
      <c r="L36" s="53">
        <v>530</v>
      </c>
      <c r="N36" s="53">
        <v>422</v>
      </c>
      <c r="O36" s="55"/>
      <c r="P36" s="55"/>
      <c r="Q36" s="65">
        <v>229</v>
      </c>
      <c r="R36" s="55">
        <v>208</v>
      </c>
      <c r="S36" s="55">
        <v>188</v>
      </c>
      <c r="T36" s="55"/>
    </row>
    <row r="40" spans="3:21">
      <c r="O40" s="63">
        <f>O29/N29-1</f>
        <v>9.1280729981220166E-3</v>
      </c>
      <c r="P40" s="68">
        <f>P29/O29-1</f>
        <v>-7.3235306375022291E-2</v>
      </c>
      <c r="Q40" s="68">
        <f>Q29/P29-1</f>
        <v>-3.6454398471440053E-2</v>
      </c>
      <c r="R40" s="63">
        <f>R29/Q29-1</f>
        <v>6.1936932508066533E-4</v>
      </c>
      <c r="S40" s="63">
        <f>S29/R29-1</f>
        <v>4.0361195579094122E-2</v>
      </c>
      <c r="T40" s="63"/>
      <c r="U40" s="63">
        <f>U29/T29-1</f>
        <v>-1.8508261670445836E-2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C1:Y40"/>
  <sheetViews>
    <sheetView topLeftCell="E1" zoomScale="85" zoomScaleNormal="85" workbookViewId="0">
      <selection activeCell="T23" sqref="T23"/>
    </sheetView>
  </sheetViews>
  <sheetFormatPr defaultColWidth="9.140625" defaultRowHeight="15"/>
  <cols>
    <col min="1" max="6" width="9.140625" style="53"/>
    <col min="7" max="7" width="11.28515625" style="53" bestFit="1" customWidth="1"/>
    <col min="8" max="9" width="10.5703125" style="53" bestFit="1" customWidth="1"/>
    <col min="10" max="10" width="9.5703125" style="53" bestFit="1" customWidth="1"/>
    <col min="11" max="11" width="16.7109375" style="53" bestFit="1" customWidth="1"/>
    <col min="12" max="13" width="13.7109375" style="53" bestFit="1" customWidth="1"/>
    <col min="14" max="14" width="12" style="53" customWidth="1"/>
    <col min="15" max="17" width="9.140625" style="53"/>
    <col min="18" max="18" width="12.28515625" style="53" customWidth="1"/>
    <col min="19" max="16384" width="9.140625" style="53"/>
  </cols>
  <sheetData>
    <row r="1" spans="3:25">
      <c r="Y1" s="53" t="s">
        <v>152</v>
      </c>
    </row>
    <row r="2" spans="3:25">
      <c r="Y2" s="53" t="s">
        <v>153</v>
      </c>
    </row>
    <row r="3" spans="3:25">
      <c r="D3" s="53">
        <v>2003</v>
      </c>
      <c r="E3" s="53">
        <v>2004</v>
      </c>
      <c r="F3" s="53">
        <v>2005</v>
      </c>
      <c r="G3" s="53">
        <v>2006</v>
      </c>
      <c r="H3" s="53">
        <v>2007</v>
      </c>
      <c r="I3" s="53">
        <v>2008</v>
      </c>
      <c r="J3" s="53">
        <v>2009</v>
      </c>
      <c r="K3" s="53">
        <v>2010</v>
      </c>
      <c r="L3" s="53">
        <v>2011</v>
      </c>
      <c r="M3" s="53">
        <v>2012</v>
      </c>
      <c r="N3" s="53">
        <v>2013</v>
      </c>
      <c r="O3" s="53">
        <v>2014</v>
      </c>
      <c r="P3" s="53">
        <v>2015</v>
      </c>
      <c r="Q3" s="53">
        <v>2016</v>
      </c>
      <c r="R3" s="54">
        <v>2017</v>
      </c>
      <c r="S3" s="53" t="s">
        <v>154</v>
      </c>
      <c r="T3" s="53" t="s">
        <v>155</v>
      </c>
    </row>
    <row r="4" spans="3:25">
      <c r="C4" s="53" t="s">
        <v>13</v>
      </c>
      <c r="K4" s="53">
        <v>68.900000000000006</v>
      </c>
      <c r="L4" s="53">
        <v>64.7</v>
      </c>
      <c r="N4" s="55">
        <v>66.8</v>
      </c>
      <c r="O4" s="56">
        <v>72.349999999999994</v>
      </c>
      <c r="P4" s="56">
        <v>75.599999999999994</v>
      </c>
      <c r="Q4" s="56">
        <v>80</v>
      </c>
      <c r="R4" s="57">
        <v>84</v>
      </c>
      <c r="S4" s="56">
        <v>66.672562239724641</v>
      </c>
      <c r="T4" s="56">
        <v>70.40967352163851</v>
      </c>
      <c r="U4" s="56">
        <f t="shared" ref="U4:X6" si="0">P4-O4</f>
        <v>3.25</v>
      </c>
      <c r="V4" s="56">
        <f t="shared" si="0"/>
        <v>4.4000000000000057</v>
      </c>
      <c r="W4" s="56">
        <f t="shared" si="0"/>
        <v>4</v>
      </c>
      <c r="X4" s="56">
        <f t="shared" si="0"/>
        <v>-17.327437760275359</v>
      </c>
      <c r="Y4" s="56">
        <f>T4-S4</f>
        <v>3.7371112819138688</v>
      </c>
    </row>
    <row r="5" spans="3:25">
      <c r="C5" s="53" t="s">
        <v>156</v>
      </c>
      <c r="N5" s="55">
        <v>36.4</v>
      </c>
      <c r="O5" s="56">
        <v>20.68</v>
      </c>
      <c r="P5" s="56">
        <v>20.65</v>
      </c>
      <c r="Q5" s="56">
        <v>17.8</v>
      </c>
      <c r="R5" s="57">
        <v>22.8</v>
      </c>
      <c r="S5" s="56">
        <v>21.270408715955082</v>
      </c>
      <c r="T5" s="56">
        <v>23.231361274008474</v>
      </c>
      <c r="U5" s="56">
        <f t="shared" si="0"/>
        <v>-3.0000000000001137E-2</v>
      </c>
      <c r="V5" s="56">
        <f t="shared" si="0"/>
        <v>-2.8499999999999979</v>
      </c>
      <c r="W5" s="56">
        <f t="shared" si="0"/>
        <v>5</v>
      </c>
      <c r="X5" s="56">
        <f t="shared" si="0"/>
        <v>-1.5295912840449191</v>
      </c>
      <c r="Y5" s="56">
        <f>T5-S5</f>
        <v>1.9609525580533926</v>
      </c>
    </row>
    <row r="6" spans="3:25">
      <c r="C6" s="53" t="s">
        <v>157</v>
      </c>
      <c r="N6" s="53">
        <f>N4+N5</f>
        <v>103.19999999999999</v>
      </c>
      <c r="O6" s="56">
        <v>93.03</v>
      </c>
      <c r="P6" s="56">
        <v>96.25</v>
      </c>
      <c r="Q6" s="56">
        <v>97.8</v>
      </c>
      <c r="R6" s="57">
        <v>106.8</v>
      </c>
      <c r="S6" s="56">
        <v>87.942970955679726</v>
      </c>
      <c r="T6" s="56">
        <v>93.641034795646988</v>
      </c>
      <c r="U6" s="58">
        <f t="shared" si="0"/>
        <v>3.2199999999999989</v>
      </c>
      <c r="V6" s="56">
        <f t="shared" si="0"/>
        <v>1.5499999999999972</v>
      </c>
      <c r="W6" s="56">
        <f t="shared" si="0"/>
        <v>9</v>
      </c>
      <c r="X6" s="56">
        <f t="shared" si="0"/>
        <v>-18.857029044320271</v>
      </c>
      <c r="Y6" s="58">
        <f>T6-S6</f>
        <v>5.6980638399672614</v>
      </c>
    </row>
    <row r="8" spans="3:25">
      <c r="R8" s="53" t="s">
        <v>158</v>
      </c>
      <c r="S8" s="53" t="s">
        <v>159</v>
      </c>
    </row>
    <row r="9" spans="3:25">
      <c r="L9" s="53" t="s">
        <v>160</v>
      </c>
      <c r="O9" s="53" t="s">
        <v>161</v>
      </c>
      <c r="P9" s="53" t="s">
        <v>162</v>
      </c>
      <c r="S9" s="53" t="s">
        <v>163</v>
      </c>
    </row>
    <row r="12" spans="3:25">
      <c r="D12" s="53">
        <v>2003</v>
      </c>
      <c r="E12" s="53">
        <v>2004</v>
      </c>
      <c r="F12" s="53">
        <v>2005</v>
      </c>
      <c r="G12" s="53">
        <v>2006</v>
      </c>
      <c r="H12" s="53">
        <v>2007</v>
      </c>
      <c r="I12" s="53">
        <v>2008</v>
      </c>
      <c r="J12" s="53">
        <v>2009</v>
      </c>
      <c r="K12" s="53">
        <v>2010</v>
      </c>
      <c r="L12" s="53">
        <v>2011</v>
      </c>
      <c r="M12" s="53">
        <v>2012</v>
      </c>
      <c r="N12" s="53">
        <v>2013</v>
      </c>
      <c r="O12" s="53">
        <v>2014</v>
      </c>
      <c r="P12" s="53">
        <v>2015</v>
      </c>
      <c r="Q12" s="53">
        <v>2016</v>
      </c>
      <c r="R12" s="53">
        <v>2017</v>
      </c>
      <c r="S12" s="53">
        <v>2018</v>
      </c>
      <c r="T12" s="53" t="s">
        <v>155</v>
      </c>
    </row>
    <row r="13" spans="3:25">
      <c r="C13" s="53" t="s">
        <v>164</v>
      </c>
      <c r="F13" s="53">
        <v>53911</v>
      </c>
      <c r="G13" s="53">
        <v>63.9</v>
      </c>
      <c r="H13" s="53">
        <v>72.5</v>
      </c>
      <c r="I13" s="53">
        <v>80.2</v>
      </c>
      <c r="J13" s="53">
        <v>85.77</v>
      </c>
      <c r="K13" s="53">
        <v>91656725</v>
      </c>
      <c r="L13" s="53">
        <v>103432048</v>
      </c>
      <c r="M13" s="53">
        <v>121437522</v>
      </c>
      <c r="N13" s="59">
        <v>134248054</v>
      </c>
      <c r="O13" s="56">
        <v>151642.37299999999</v>
      </c>
      <c r="P13" s="56">
        <v>219730.497</v>
      </c>
      <c r="Q13" s="56">
        <v>234368.82699999999</v>
      </c>
      <c r="R13" s="56">
        <v>222075.98</v>
      </c>
      <c r="S13" s="56">
        <v>225965.14246104</v>
      </c>
      <c r="T13" s="56">
        <v>153986.87973322</v>
      </c>
    </row>
    <row r="14" spans="3:25">
      <c r="C14" s="53" t="s">
        <v>165</v>
      </c>
      <c r="F14" s="53">
        <v>27629.200000000001</v>
      </c>
      <c r="G14" s="53">
        <v>33.299999999999997</v>
      </c>
      <c r="H14" s="53">
        <v>41.1</v>
      </c>
      <c r="I14" s="53">
        <v>47.8</v>
      </c>
      <c r="J14" s="53">
        <v>49.85</v>
      </c>
      <c r="K14" s="53">
        <v>55532376</v>
      </c>
      <c r="L14" s="53">
        <v>56256982</v>
      </c>
      <c r="M14" s="53">
        <v>64132376</v>
      </c>
      <c r="N14" s="53">
        <v>77374829</v>
      </c>
      <c r="O14" s="56">
        <v>91049.42</v>
      </c>
      <c r="P14" s="56">
        <v>124205.848</v>
      </c>
      <c r="Q14" s="56">
        <v>172645.91699999999</v>
      </c>
      <c r="R14" s="56">
        <v>175516.25200000001</v>
      </c>
      <c r="S14" s="56">
        <v>137901.72481086999</v>
      </c>
      <c r="T14" s="56">
        <v>103142.94448286</v>
      </c>
    </row>
    <row r="15" spans="3:25">
      <c r="K15" s="53">
        <v>2010</v>
      </c>
      <c r="L15" s="53">
        <v>2011</v>
      </c>
      <c r="M15" s="53">
        <v>2012</v>
      </c>
      <c r="N15" s="53">
        <v>2013</v>
      </c>
      <c r="O15" s="56">
        <v>2014</v>
      </c>
      <c r="P15" s="56">
        <v>2015</v>
      </c>
      <c r="Q15" s="56">
        <v>2016</v>
      </c>
      <c r="R15" s="56">
        <v>2017</v>
      </c>
      <c r="S15" s="56" t="s">
        <v>154</v>
      </c>
      <c r="T15" s="56">
        <v>2019</v>
      </c>
    </row>
    <row r="16" spans="3:25">
      <c r="C16" s="53" t="s">
        <v>166</v>
      </c>
      <c r="G16" s="56">
        <f>(G13/F13*1000-1)*100</f>
        <v>18.528686167943455</v>
      </c>
      <c r="H16" s="56">
        <f t="shared" ref="H16:J17" si="1">(H13/G13-1)*100</f>
        <v>13.458528951486691</v>
      </c>
      <c r="I16" s="56">
        <f t="shared" si="1"/>
        <v>10.620689655172422</v>
      </c>
      <c r="J16" s="56">
        <f t="shared" si="1"/>
        <v>6.9451371571072285</v>
      </c>
      <c r="K16" s="56">
        <f>((K13/J13/1000000)-1)*100</f>
        <v>6.8633846333216786</v>
      </c>
      <c r="L16" s="56">
        <f t="shared" ref="L16:N17" si="2">(L13/K13-1)*100</f>
        <v>12.847200246353996</v>
      </c>
      <c r="M16" s="56">
        <f t="shared" si="2"/>
        <v>17.408022318189033</v>
      </c>
      <c r="N16" s="56">
        <f t="shared" si="2"/>
        <v>10.549072304028083</v>
      </c>
      <c r="O16" s="56">
        <v>12.423891073066651</v>
      </c>
      <c r="P16" s="60">
        <v>44.900460638399544</v>
      </c>
      <c r="Q16" s="56">
        <v>6.6619473399725626</v>
      </c>
      <c r="R16" s="60">
        <v>-5.2450861991129809</v>
      </c>
      <c r="S16" s="56">
        <v>1.7512756044305133</v>
      </c>
      <c r="T16" s="56">
        <v>-5.3</v>
      </c>
    </row>
    <row r="17" spans="3:21">
      <c r="C17" s="53" t="s">
        <v>167</v>
      </c>
      <c r="G17" s="60">
        <f>(G14/F14*1000-1)*100</f>
        <v>20.52466231378396</v>
      </c>
      <c r="H17" s="60">
        <f t="shared" si="1"/>
        <v>23.423423423423429</v>
      </c>
      <c r="I17" s="56">
        <f t="shared" si="1"/>
        <v>16.301703163017024</v>
      </c>
      <c r="J17" s="56">
        <f t="shared" si="1"/>
        <v>4.2887029288702916</v>
      </c>
      <c r="K17" s="56">
        <f>((K14/J14/1000000)-1)*100</f>
        <v>11.398948846539625</v>
      </c>
      <c r="L17" s="56">
        <f t="shared" si="2"/>
        <v>1.3048352190081047</v>
      </c>
      <c r="M17" s="60">
        <f t="shared" si="2"/>
        <v>13.998962830960249</v>
      </c>
      <c r="N17" s="60">
        <f t="shared" si="2"/>
        <v>20.64862371542262</v>
      </c>
      <c r="O17" s="61">
        <f>(O14/N14*1000-1)*100</f>
        <v>17.673177668670515</v>
      </c>
      <c r="P17" s="61">
        <f>(P14/O14-1)*100</f>
        <v>36.415858552421312</v>
      </c>
      <c r="Q17" s="61">
        <f>(Q14/P14-1)*100</f>
        <v>38.999829541037379</v>
      </c>
      <c r="R17" s="61">
        <f>(R14/Q14-1)*100</f>
        <v>1.6625559699740888</v>
      </c>
      <c r="S17" s="62">
        <f>(S14/R14-1)*100</f>
        <v>-21.430794448100464</v>
      </c>
      <c r="T17" s="56">
        <v>2.4</v>
      </c>
    </row>
    <row r="18" spans="3:21">
      <c r="C18" s="53" t="s">
        <v>168</v>
      </c>
      <c r="N18" s="53">
        <v>17.408022318189033</v>
      </c>
      <c r="O18" s="53">
        <v>10.549072304028083</v>
      </c>
      <c r="P18" s="53">
        <v>12.423891073066651</v>
      </c>
      <c r="Q18" s="53">
        <v>44.900460638399544</v>
      </c>
      <c r="R18" s="53">
        <v>6.6619473399725626</v>
      </c>
      <c r="S18" s="53">
        <v>-5.2450861991129809</v>
      </c>
      <c r="T18" s="53">
        <v>1.7512756044305133</v>
      </c>
      <c r="U18" s="53">
        <v>-6.7186250939066827</v>
      </c>
    </row>
    <row r="19" spans="3:21">
      <c r="C19" s="53" t="s">
        <v>169</v>
      </c>
    </row>
    <row r="21" spans="3:21">
      <c r="D21" s="53">
        <v>2003</v>
      </c>
      <c r="E21" s="53">
        <v>2004</v>
      </c>
      <c r="F21" s="53">
        <v>2005</v>
      </c>
      <c r="G21" s="53">
        <v>2006</v>
      </c>
      <c r="H21" s="53">
        <v>2007</v>
      </c>
      <c r="I21" s="53">
        <v>2008</v>
      </c>
      <c r="J21" s="53">
        <v>2009</v>
      </c>
      <c r="K21" s="53">
        <v>2010</v>
      </c>
      <c r="L21" s="53">
        <v>2011</v>
      </c>
      <c r="M21" s="53">
        <v>2012</v>
      </c>
      <c r="N21" s="53">
        <v>2013</v>
      </c>
      <c r="O21" s="53">
        <v>2014</v>
      </c>
      <c r="P21" s="53">
        <v>2015</v>
      </c>
      <c r="Q21" s="53">
        <v>2016</v>
      </c>
      <c r="R21" s="53">
        <v>2017</v>
      </c>
      <c r="S21" s="53">
        <v>2018</v>
      </c>
      <c r="T21" s="53">
        <v>2019</v>
      </c>
    </row>
    <row r="22" spans="3:21">
      <c r="C22" s="53" t="s">
        <v>170</v>
      </c>
      <c r="K22" s="56">
        <f>K13/K29</f>
        <v>2.5141773149738982</v>
      </c>
      <c r="L22" s="56">
        <f>L13/L29</f>
        <v>2.6587507398946273</v>
      </c>
      <c r="M22" s="56">
        <f>M13/M29</f>
        <v>3.0026586087749001</v>
      </c>
      <c r="N22" s="56">
        <f>N13/N29</f>
        <v>3.171835703664172</v>
      </c>
      <c r="O22" s="56">
        <v>3.5339777296235662</v>
      </c>
      <c r="P22" s="60">
        <v>5.5449004191332625</v>
      </c>
      <c r="Q22" s="60">
        <v>6.1448953223103793</v>
      </c>
      <c r="R22" s="56">
        <v>5.8189861642767156</v>
      </c>
      <c r="S22" s="56">
        <v>5.6911894393573057</v>
      </c>
      <c r="T22" s="56">
        <v>5.5</v>
      </c>
    </row>
    <row r="23" spans="3:21">
      <c r="C23" s="53" t="s">
        <v>171</v>
      </c>
      <c r="M23" s="56">
        <f>M14/(M30-M31)</f>
        <v>24.812174964038576</v>
      </c>
      <c r="N23" s="56">
        <f>N14/(N30-N31)</f>
        <v>28.655094118535878</v>
      </c>
      <c r="O23" s="60">
        <v>35.308020308258079</v>
      </c>
      <c r="P23" s="60">
        <v>48.200856941392146</v>
      </c>
      <c r="Q23" s="60">
        <v>64.17026131462012</v>
      </c>
      <c r="R23" s="60">
        <v>64.278317287215444</v>
      </c>
      <c r="S23" s="56">
        <v>60.147756988161632</v>
      </c>
      <c r="T23" s="56">
        <v>64</v>
      </c>
    </row>
    <row r="24" spans="3:21">
      <c r="M24" s="53">
        <v>2012</v>
      </c>
      <c r="N24" s="53">
        <v>2013</v>
      </c>
      <c r="O24" s="53">
        <v>2014</v>
      </c>
      <c r="P24" s="53">
        <v>2015</v>
      </c>
      <c r="Q24" s="53">
        <v>2016</v>
      </c>
      <c r="R24" s="53">
        <v>2017</v>
      </c>
      <c r="S24" s="53">
        <v>2018</v>
      </c>
      <c r="T24" s="53" t="s">
        <v>155</v>
      </c>
    </row>
    <row r="25" spans="3:21">
      <c r="C25" s="53" t="s">
        <v>172</v>
      </c>
      <c r="M25" s="63">
        <f t="shared" ref="M25:S26" si="3">M22/L22-1</f>
        <v>0.12934942103444524</v>
      </c>
      <c r="N25" s="63">
        <f t="shared" si="3"/>
        <v>5.6342434133161978E-2</v>
      </c>
      <c r="O25" s="63">
        <f t="shared" si="3"/>
        <v>0.11417426997906599</v>
      </c>
      <c r="P25" s="63">
        <f t="shared" si="3"/>
        <v>0.56902528633758442</v>
      </c>
      <c r="Q25" s="63">
        <f t="shared" si="3"/>
        <v>0.10820661469532822</v>
      </c>
      <c r="R25" s="63">
        <f t="shared" si="3"/>
        <v>-5.3037381588971866E-2</v>
      </c>
      <c r="S25" s="63">
        <f t="shared" si="3"/>
        <v>-2.1962025911655414E-2</v>
      </c>
      <c r="T25" s="63">
        <f>T22/S22-1</f>
        <v>-3.3593933464090786E-2</v>
      </c>
    </row>
    <row r="26" spans="3:21">
      <c r="C26" s="53" t="s">
        <v>173</v>
      </c>
      <c r="M26" s="53" t="e">
        <f t="shared" si="3"/>
        <v>#DIV/0!</v>
      </c>
      <c r="N26" s="64">
        <f t="shared" si="3"/>
        <v>0.15488038271804161</v>
      </c>
      <c r="O26" s="64">
        <f t="shared" si="3"/>
        <v>0.23217254712901747</v>
      </c>
      <c r="P26" s="64">
        <f t="shared" si="3"/>
        <v>0.36515320090372216</v>
      </c>
      <c r="Q26" s="64">
        <f t="shared" si="3"/>
        <v>0.33130955311946675</v>
      </c>
      <c r="R26" s="64">
        <f t="shared" si="3"/>
        <v>1.6838948506932017E-3</v>
      </c>
      <c r="S26" s="64">
        <f t="shared" si="3"/>
        <v>-6.4260554310984652E-2</v>
      </c>
      <c r="T26" s="64">
        <f>T23/S23-1</f>
        <v>6.4046328653561746E-2</v>
      </c>
    </row>
    <row r="28" spans="3:21">
      <c r="D28" s="53">
        <v>2003</v>
      </c>
      <c r="E28" s="53">
        <v>2004</v>
      </c>
      <c r="F28" s="53">
        <v>2005</v>
      </c>
      <c r="G28" s="53">
        <v>2006</v>
      </c>
      <c r="H28" s="53">
        <v>2007</v>
      </c>
      <c r="I28" s="53">
        <v>2008</v>
      </c>
      <c r="J28" s="53">
        <v>2009</v>
      </c>
      <c r="K28" s="53">
        <v>2010</v>
      </c>
      <c r="L28" s="53">
        <v>2011</v>
      </c>
      <c r="M28" s="53">
        <v>2012</v>
      </c>
      <c r="N28" s="53">
        <v>2013</v>
      </c>
      <c r="O28" s="53">
        <v>2014</v>
      </c>
      <c r="P28" s="53">
        <v>2015</v>
      </c>
      <c r="Q28" s="53">
        <v>2016</v>
      </c>
      <c r="R28" s="53">
        <v>2017</v>
      </c>
      <c r="S28" s="53">
        <v>2018</v>
      </c>
      <c r="T28" s="53" t="s">
        <v>174</v>
      </c>
      <c r="U28" s="53" t="s">
        <v>155</v>
      </c>
    </row>
    <row r="29" spans="3:21">
      <c r="C29" s="53" t="s">
        <v>175</v>
      </c>
      <c r="K29" s="53">
        <v>36455951</v>
      </c>
      <c r="L29" s="53">
        <v>38902499</v>
      </c>
      <c r="M29" s="53">
        <v>40443333</v>
      </c>
      <c r="N29" s="53">
        <v>42325034</v>
      </c>
      <c r="O29" s="55">
        <v>42711380</v>
      </c>
      <c r="P29" s="55">
        <v>39583399</v>
      </c>
      <c r="Q29" s="65">
        <v>38140410</v>
      </c>
      <c r="R29" s="66">
        <v>38164033</v>
      </c>
      <c r="S29" s="55">
        <v>39704379</v>
      </c>
      <c r="T29" s="67">
        <v>29077231</v>
      </c>
      <c r="U29" s="53">
        <v>28539062</v>
      </c>
    </row>
    <row r="30" spans="3:21">
      <c r="C30" s="53" t="s">
        <v>176</v>
      </c>
      <c r="M30" s="53">
        <v>2717611</v>
      </c>
      <c r="N30" s="53">
        <v>2795319</v>
      </c>
      <c r="O30" s="55"/>
      <c r="P30" s="55"/>
      <c r="Q30" s="65">
        <v>2777458</v>
      </c>
      <c r="R30" s="66">
        <v>2804881</v>
      </c>
      <c r="S30" s="55">
        <v>2363622</v>
      </c>
      <c r="T30" s="67"/>
      <c r="U30" s="53">
        <v>1674908</v>
      </c>
    </row>
    <row r="31" spans="3:21">
      <c r="C31" s="53" t="s">
        <v>177</v>
      </c>
      <c r="M31" s="53">
        <v>132897</v>
      </c>
      <c r="N31" s="53">
        <v>95107</v>
      </c>
      <c r="O31" s="55"/>
      <c r="P31" s="55"/>
      <c r="Q31" s="65">
        <v>87023</v>
      </c>
      <c r="R31" s="66">
        <v>74314</v>
      </c>
      <c r="S31" s="55">
        <v>70906</v>
      </c>
      <c r="T31" s="67"/>
      <c r="U31" s="53">
        <v>57650</v>
      </c>
    </row>
    <row r="33" spans="3:21">
      <c r="C33" s="53" t="s">
        <v>178</v>
      </c>
      <c r="M33" s="63">
        <f>M31/M30</f>
        <v>4.890214235959451E-2</v>
      </c>
      <c r="N33" s="63">
        <f>N31/N30</f>
        <v>3.4023665993040506E-2</v>
      </c>
      <c r="O33" s="63" t="e">
        <f t="shared" ref="O33:U33" si="4">O31/O30</f>
        <v>#DIV/0!</v>
      </c>
      <c r="P33" s="63" t="e">
        <f t="shared" si="4"/>
        <v>#DIV/0!</v>
      </c>
      <c r="Q33" s="63">
        <f t="shared" si="4"/>
        <v>3.1331886926823017E-2</v>
      </c>
      <c r="R33" s="63">
        <f t="shared" si="4"/>
        <v>2.6494528644887251E-2</v>
      </c>
      <c r="S33" s="63">
        <f t="shared" si="4"/>
        <v>2.9998874608545698E-2</v>
      </c>
      <c r="T33" s="63" t="e">
        <f t="shared" si="4"/>
        <v>#DIV/0!</v>
      </c>
      <c r="U33" s="63">
        <f t="shared" si="4"/>
        <v>3.4419800968172577E-2</v>
      </c>
    </row>
    <row r="35" spans="3:21">
      <c r="C35" s="53" t="s">
        <v>179</v>
      </c>
      <c r="K35" s="53">
        <v>122</v>
      </c>
      <c r="L35" s="53">
        <v>109</v>
      </c>
      <c r="M35" s="53">
        <v>98</v>
      </c>
      <c r="N35" s="53">
        <v>98</v>
      </c>
      <c r="O35" s="55"/>
      <c r="P35" s="55"/>
      <c r="Q35" s="65">
        <v>72</v>
      </c>
      <c r="R35" s="55">
        <v>61</v>
      </c>
      <c r="S35" s="55">
        <v>51</v>
      </c>
      <c r="T35" s="55"/>
    </row>
    <row r="36" spans="3:21">
      <c r="C36" s="53" t="s">
        <v>180</v>
      </c>
      <c r="K36" s="53">
        <v>619</v>
      </c>
      <c r="L36" s="53">
        <v>530</v>
      </c>
      <c r="N36" s="53">
        <v>422</v>
      </c>
      <c r="O36" s="55"/>
      <c r="P36" s="55"/>
      <c r="Q36" s="65">
        <v>229</v>
      </c>
      <c r="R36" s="55">
        <v>208</v>
      </c>
      <c r="S36" s="55">
        <v>188</v>
      </c>
      <c r="T36" s="55"/>
    </row>
    <row r="40" spans="3:21">
      <c r="O40" s="63">
        <f>O29/N29-1</f>
        <v>9.1280729981220166E-3</v>
      </c>
      <c r="P40" s="68">
        <f>P29/O29-1</f>
        <v>-7.3235306375022291E-2</v>
      </c>
      <c r="Q40" s="68">
        <f>Q29/P29-1</f>
        <v>-3.6454398471440053E-2</v>
      </c>
      <c r="R40" s="63">
        <f>R29/Q29-1</f>
        <v>6.1936932508066533E-4</v>
      </c>
      <c r="S40" s="63">
        <f>S29/R29-1</f>
        <v>4.0361195579094122E-2</v>
      </c>
      <c r="T40" s="63"/>
      <c r="U40" s="63">
        <f>U29/T29-1</f>
        <v>-1.8508261670445836E-2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T65"/>
  <sheetViews>
    <sheetView topLeftCell="W37" workbookViewId="0">
      <selection activeCell="AQ85" sqref="AQ85"/>
    </sheetView>
  </sheetViews>
  <sheetFormatPr defaultColWidth="9.140625" defaultRowHeight="12.75"/>
  <cols>
    <col min="1" max="2" width="9.140625" style="71"/>
    <col min="3" max="3" width="44.5703125" style="71" customWidth="1"/>
    <col min="4" max="4" width="17" style="71" customWidth="1"/>
    <col min="5" max="5" width="9.140625" style="71" customWidth="1"/>
    <col min="6" max="6" width="16.140625" style="71" customWidth="1"/>
    <col min="7" max="7" width="17.28515625" style="71" customWidth="1"/>
    <col min="8" max="8" width="12.85546875" style="71" customWidth="1"/>
    <col min="9" max="9" width="13.7109375" style="71" customWidth="1"/>
    <col min="10" max="10" width="15" style="71" customWidth="1"/>
    <col min="11" max="11" width="14.5703125" style="71" customWidth="1"/>
    <col min="12" max="12" width="13.42578125" style="71" customWidth="1"/>
    <col min="13" max="27" width="9.140625" style="71" customWidth="1"/>
    <col min="28" max="30" width="10.42578125" style="71" customWidth="1"/>
    <col min="31" max="31" width="11.42578125" style="71" customWidth="1"/>
    <col min="32" max="33" width="10.42578125" style="71" customWidth="1"/>
    <col min="34" max="34" width="53.28515625" style="71" customWidth="1"/>
    <col min="35" max="35" width="10.42578125" style="71" customWidth="1"/>
    <col min="36" max="36" width="12.5703125" style="71" customWidth="1"/>
    <col min="37" max="45" width="9.140625" style="71"/>
    <col min="46" max="46" width="9.5703125" style="71" bestFit="1" customWidth="1"/>
    <col min="47" max="16384" width="9.140625" style="71"/>
  </cols>
  <sheetData>
    <row r="3" spans="1:46">
      <c r="A3" s="69" t="s">
        <v>181</v>
      </c>
      <c r="B3" s="69" t="s">
        <v>31</v>
      </c>
      <c r="C3" s="69" t="s">
        <v>32</v>
      </c>
      <c r="D3" s="70" t="s">
        <v>182</v>
      </c>
    </row>
    <row r="4" spans="1:46" ht="13.5" thickBot="1">
      <c r="A4" s="144" t="s">
        <v>37</v>
      </c>
      <c r="B4" s="145"/>
      <c r="C4" s="145"/>
      <c r="D4" s="72"/>
      <c r="F4" s="73" t="s">
        <v>155</v>
      </c>
      <c r="G4" s="73"/>
      <c r="H4" s="73"/>
      <c r="I4" s="73"/>
      <c r="J4" s="73"/>
      <c r="K4" s="73"/>
      <c r="O4" s="146">
        <v>2018</v>
      </c>
      <c r="P4" s="146"/>
      <c r="Q4" s="146"/>
      <c r="R4" s="146"/>
      <c r="S4" s="146"/>
      <c r="T4" s="146"/>
      <c r="U4" s="146"/>
      <c r="V4" s="146"/>
      <c r="W4" s="74"/>
      <c r="X4" s="74"/>
      <c r="Y4" s="74"/>
      <c r="Z4" s="74"/>
      <c r="AA4" s="74"/>
      <c r="AB4" s="146"/>
      <c r="AC4" s="146"/>
      <c r="AD4" s="146"/>
      <c r="AE4" s="146"/>
      <c r="AF4" s="146"/>
      <c r="AG4" s="75"/>
      <c r="AH4" s="75"/>
      <c r="AI4" s="75"/>
      <c r="AJ4" s="75"/>
      <c r="AK4" s="143" t="s">
        <v>155</v>
      </c>
      <c r="AL4" s="143"/>
      <c r="AM4" s="143"/>
      <c r="AN4" s="143"/>
      <c r="AO4" s="143"/>
      <c r="AP4" s="143">
        <v>2018</v>
      </c>
      <c r="AQ4" s="143"/>
      <c r="AR4" s="143"/>
      <c r="AS4" s="143"/>
      <c r="AT4" s="143"/>
    </row>
    <row r="5" spans="1:46" ht="78.75">
      <c r="A5" s="76" t="s">
        <v>183</v>
      </c>
      <c r="B5" s="70"/>
      <c r="C5" s="70"/>
      <c r="D5" s="72"/>
      <c r="F5" s="77" t="s">
        <v>184</v>
      </c>
      <c r="G5" s="78" t="s">
        <v>185</v>
      </c>
      <c r="H5" s="79" t="s">
        <v>186</v>
      </c>
      <c r="I5" s="79" t="s">
        <v>187</v>
      </c>
      <c r="J5" s="79" t="s">
        <v>188</v>
      </c>
      <c r="K5" s="79" t="s">
        <v>189</v>
      </c>
      <c r="L5" s="80" t="s">
        <v>190</v>
      </c>
      <c r="M5" s="80" t="s">
        <v>191</v>
      </c>
      <c r="N5" s="80"/>
      <c r="O5" s="80" t="s">
        <v>184</v>
      </c>
      <c r="P5" s="80" t="s">
        <v>185</v>
      </c>
      <c r="Q5" s="80" t="s">
        <v>186</v>
      </c>
      <c r="R5" s="80" t="s">
        <v>187</v>
      </c>
      <c r="S5" s="80" t="s">
        <v>188</v>
      </c>
      <c r="T5" s="80" t="s">
        <v>189</v>
      </c>
      <c r="U5" s="80" t="s">
        <v>192</v>
      </c>
      <c r="V5" s="80" t="s">
        <v>191</v>
      </c>
      <c r="W5" s="80"/>
      <c r="X5" s="80"/>
      <c r="Y5" s="81">
        <v>43100</v>
      </c>
      <c r="Z5" s="81">
        <v>43189</v>
      </c>
      <c r="AA5" s="80" t="s">
        <v>193</v>
      </c>
      <c r="AB5" s="82">
        <v>43373</v>
      </c>
      <c r="AC5" s="82">
        <v>43465</v>
      </c>
      <c r="AD5" s="82">
        <v>43554</v>
      </c>
      <c r="AE5" s="82" t="s">
        <v>194</v>
      </c>
      <c r="AF5" s="82">
        <v>43738</v>
      </c>
      <c r="AG5" s="83" t="s">
        <v>195</v>
      </c>
      <c r="AH5" s="83" t="s">
        <v>196</v>
      </c>
      <c r="AI5" s="83" t="s">
        <v>197</v>
      </c>
      <c r="AJ5" s="83" t="s">
        <v>198</v>
      </c>
      <c r="AK5" s="71" t="s">
        <v>157</v>
      </c>
      <c r="AL5" s="71" t="s">
        <v>13</v>
      </c>
      <c r="AM5" s="71" t="s">
        <v>156</v>
      </c>
      <c r="AN5" s="71" t="s">
        <v>199</v>
      </c>
      <c r="AO5" s="71" t="s">
        <v>200</v>
      </c>
      <c r="AP5" s="71" t="s">
        <v>157</v>
      </c>
      <c r="AQ5" s="71" t="s">
        <v>13</v>
      </c>
      <c r="AR5" s="71" t="s">
        <v>156</v>
      </c>
      <c r="AS5" s="71" t="s">
        <v>199</v>
      </c>
      <c r="AT5" s="71" t="s">
        <v>200</v>
      </c>
    </row>
    <row r="6" spans="1:46" ht="15">
      <c r="A6" s="84">
        <v>1</v>
      </c>
      <c r="B6" s="85">
        <v>3245</v>
      </c>
      <c r="C6" s="86" t="s">
        <v>201</v>
      </c>
      <c r="D6" s="87">
        <v>1.0406168574580639</v>
      </c>
      <c r="F6" s="71">
        <v>1187802.9739000001</v>
      </c>
      <c r="G6" s="71">
        <v>-454462.68394999998</v>
      </c>
      <c r="H6" s="71">
        <v>-469970.36251000001</v>
      </c>
      <c r="I6" s="71">
        <v>-19895.569309999999</v>
      </c>
      <c r="J6" s="71">
        <v>98544.822650000002</v>
      </c>
      <c r="K6" s="71">
        <v>-310978.55203999998</v>
      </c>
      <c r="L6" s="71">
        <v>-378486.86274999997</v>
      </c>
      <c r="M6" s="71">
        <v>-269678.91450000001</v>
      </c>
      <c r="O6" s="71">
        <v>1645821.7988499999</v>
      </c>
      <c r="P6" s="71">
        <v>-1178216.6658300001</v>
      </c>
      <c r="Q6" s="71">
        <v>-411368.81403000001</v>
      </c>
      <c r="R6" s="71">
        <v>-27770.629649999999</v>
      </c>
      <c r="S6" s="71">
        <v>113267.95226000001</v>
      </c>
      <c r="T6" s="71">
        <v>-251696.90148999999</v>
      </c>
      <c r="U6" s="71">
        <v>-417586.67733999999</v>
      </c>
      <c r="V6" s="71">
        <v>-266535.80809000001</v>
      </c>
      <c r="Y6" s="71">
        <v>3585822</v>
      </c>
      <c r="Z6" s="71">
        <v>3741282.5443099998</v>
      </c>
      <c r="AA6" s="71">
        <v>4335257.4796700003</v>
      </c>
      <c r="AB6" s="71">
        <v>4153949.2531400002</v>
      </c>
      <c r="AC6" s="71">
        <v>5459499.7226099996</v>
      </c>
      <c r="AD6" s="71">
        <v>5186996.2082599998</v>
      </c>
      <c r="AE6" s="71">
        <v>4109115.6628700001</v>
      </c>
      <c r="AF6" s="71">
        <v>3762329.5383299999</v>
      </c>
      <c r="AG6" s="71">
        <v>206550.00688</v>
      </c>
      <c r="AH6" s="71">
        <v>1553905.48762</v>
      </c>
      <c r="AI6" s="71">
        <v>183393.73216000001</v>
      </c>
      <c r="AJ6" s="71">
        <v>1406516.7431999999</v>
      </c>
      <c r="AK6" s="88">
        <f>AL6+AM6</f>
        <v>-1.2925116720908723</v>
      </c>
      <c r="AL6" s="89">
        <f>G6/F6</f>
        <v>-0.38260780107144327</v>
      </c>
      <c r="AM6" s="90">
        <f>(H6+I6+J6+K6+L6)/F6</f>
        <v>-0.90990387101942904</v>
      </c>
      <c r="AN6" s="91">
        <f t="shared" ref="AN6:AN24" si="0">M6/((AB6/2+AC6+AD6+AE6+AF6/2)/4)</f>
        <v>-5.7642941738761631E-2</v>
      </c>
      <c r="AO6" s="91">
        <f>AJ6/AI6-1</f>
        <v>6.6693828444087639</v>
      </c>
      <c r="AP6" s="88">
        <f>AQ6+AR6</f>
        <v>-1.3205389171528898</v>
      </c>
      <c r="AQ6" s="91">
        <f>P6/O6</f>
        <v>-0.71588349762608938</v>
      </c>
      <c r="AR6" s="91">
        <f>(Q6+R6+S6+T6+U6)/O6</f>
        <v>-0.60465541952680046</v>
      </c>
      <c r="AS6" s="91">
        <f t="shared" ref="AS6:AS24" si="1">V6/((Y6/2+Z6+AA6+AB6+AC6/2)/4)</f>
        <v>-6.3638373890931438E-2</v>
      </c>
      <c r="AT6" s="91">
        <f>AH6/AG6-1</f>
        <v>6.5231442065396656</v>
      </c>
    </row>
    <row r="7" spans="1:46" s="96" customFormat="1" ht="15">
      <c r="A7" s="92">
        <v>2</v>
      </c>
      <c r="B7" s="93">
        <v>13</v>
      </c>
      <c r="C7" s="94" t="s">
        <v>202</v>
      </c>
      <c r="D7" s="95">
        <v>1</v>
      </c>
      <c r="F7" s="96">
        <v>79.91225</v>
      </c>
      <c r="G7" s="96">
        <v>4.2395300000000002</v>
      </c>
      <c r="H7" s="96">
        <v>-129.43729999999999</v>
      </c>
      <c r="I7" s="96">
        <v>-151.61637999999999</v>
      </c>
      <c r="L7" s="96">
        <v>-3603.6698000000001</v>
      </c>
      <c r="M7" s="96">
        <v>3321.6847299999999</v>
      </c>
      <c r="O7" s="96">
        <v>212.77847</v>
      </c>
      <c r="P7" s="96">
        <v>-1731.4429</v>
      </c>
      <c r="Q7" s="96">
        <v>-159.53498999999999</v>
      </c>
      <c r="R7" s="96">
        <v>-204.01664</v>
      </c>
      <c r="S7" s="96">
        <v>1309.2039</v>
      </c>
      <c r="T7" s="96">
        <v>-1403.59869</v>
      </c>
      <c r="U7" s="96">
        <v>-4347.6980199999998</v>
      </c>
      <c r="V7" s="96">
        <v>2344.45921</v>
      </c>
      <c r="Y7" s="96">
        <v>168150</v>
      </c>
      <c r="Z7" s="96">
        <v>168445.64694999999</v>
      </c>
      <c r="AA7" s="96">
        <v>169138.31404</v>
      </c>
      <c r="AB7" s="96">
        <v>170037.30718</v>
      </c>
      <c r="AC7" s="96">
        <v>170637.81107</v>
      </c>
      <c r="AD7" s="96">
        <v>171350.38312000001</v>
      </c>
      <c r="AE7" s="96">
        <v>171960.87714</v>
      </c>
      <c r="AF7" s="96">
        <v>172718.90994000001</v>
      </c>
      <c r="AG7" s="96">
        <v>120000</v>
      </c>
      <c r="AH7" s="96">
        <v>167142.42603999999</v>
      </c>
      <c r="AI7" s="96">
        <v>120000</v>
      </c>
      <c r="AJ7" s="96">
        <v>170072.22683</v>
      </c>
      <c r="AK7" s="88">
        <f t="shared" ref="AK7:AK44" si="2">AL7+AM7</f>
        <v>-48.61236518806566</v>
      </c>
      <c r="AL7" s="89"/>
      <c r="AM7" s="90">
        <f t="shared" ref="AM7:AM44" si="3">(H7+I7+J7+K7+L7)/F7</f>
        <v>-48.61236518806566</v>
      </c>
      <c r="AN7" s="91">
        <f t="shared" si="0"/>
        <v>1.9387439036246335E-2</v>
      </c>
      <c r="AO7" s="91">
        <f t="shared" ref="AO7:AO44" si="4">AJ7/AI7-1</f>
        <v>0.41726855691666676</v>
      </c>
      <c r="AP7" s="88"/>
      <c r="AQ7" s="91"/>
      <c r="AR7" s="91"/>
      <c r="AS7" s="91">
        <f t="shared" si="1"/>
        <v>1.3851738046991338E-2</v>
      </c>
      <c r="AT7" s="91">
        <f t="shared" ref="AT7:AT43" si="5">AH7/AG7-1</f>
        <v>0.39285355033333325</v>
      </c>
    </row>
    <row r="8" spans="1:46" ht="15">
      <c r="A8" s="84">
        <v>3</v>
      </c>
      <c r="B8" s="85">
        <v>2619</v>
      </c>
      <c r="C8" s="86" t="s">
        <v>203</v>
      </c>
      <c r="D8" s="87">
        <v>0.9314685450817366</v>
      </c>
      <c r="F8" s="71">
        <v>1828864.97847</v>
      </c>
      <c r="G8" s="71">
        <v>-1045684.99308</v>
      </c>
      <c r="H8" s="71">
        <v>-405039.38185000001</v>
      </c>
      <c r="I8" s="71">
        <v>-89371.52377</v>
      </c>
      <c r="J8" s="71">
        <v>149967.04545999999</v>
      </c>
      <c r="K8" s="71">
        <v>-159343.06706</v>
      </c>
      <c r="L8" s="71">
        <v>-213255.05492</v>
      </c>
      <c r="M8" s="71">
        <v>138471.94164999999</v>
      </c>
      <c r="O8" s="71">
        <v>1365598.6131</v>
      </c>
      <c r="P8" s="71">
        <v>-711552.75601000001</v>
      </c>
      <c r="Q8" s="71">
        <v>-337416.31630000001</v>
      </c>
      <c r="R8" s="71">
        <v>-64680.090100000001</v>
      </c>
      <c r="S8" s="71">
        <v>113097.47945</v>
      </c>
      <c r="T8" s="71">
        <v>-149827.01998000001</v>
      </c>
      <c r="U8" s="71">
        <v>-144999.72946</v>
      </c>
      <c r="V8" s="71">
        <v>88700.293250000002</v>
      </c>
      <c r="Y8" s="71">
        <v>1350554</v>
      </c>
      <c r="Z8" s="71">
        <v>1361826.5351100001</v>
      </c>
      <c r="AA8" s="71">
        <v>1526179.60724</v>
      </c>
      <c r="AB8" s="71">
        <v>1750213.52049</v>
      </c>
      <c r="AC8" s="71">
        <v>2060526.4817600001</v>
      </c>
      <c r="AD8" s="71">
        <v>2218464.3958100001</v>
      </c>
      <c r="AE8" s="71">
        <v>2667776.0338099999</v>
      </c>
      <c r="AF8" s="71">
        <v>3191659.2113399999</v>
      </c>
      <c r="AG8" s="71">
        <v>299402.78295000002</v>
      </c>
      <c r="AH8" s="71">
        <v>411552.68212000001</v>
      </c>
      <c r="AI8" s="71">
        <v>481061.16589</v>
      </c>
      <c r="AJ8" s="71">
        <v>541540.53116000001</v>
      </c>
      <c r="AK8" s="88">
        <f t="shared" si="2"/>
        <v>-0.96383658497013269</v>
      </c>
      <c r="AL8" s="89">
        <f t="shared" ref="AL8:AL14" si="6">G8/F8</f>
        <v>-0.5717671918868521</v>
      </c>
      <c r="AM8" s="90">
        <f t="shared" si="3"/>
        <v>-0.39206939308328065</v>
      </c>
      <c r="AN8" s="91">
        <f t="shared" si="0"/>
        <v>5.8813465479992312E-2</v>
      </c>
      <c r="AO8" s="91">
        <f t="shared" si="4"/>
        <v>0.12572073897943636</v>
      </c>
      <c r="AP8" s="88">
        <f t="shared" ref="AP8:AP44" si="7">AQ8+AR8</f>
        <v>-0.94857919448190153</v>
      </c>
      <c r="AQ8" s="91">
        <f t="shared" ref="AQ8:AQ44" si="8">P8/O8</f>
        <v>-0.52105556433945677</v>
      </c>
      <c r="AR8" s="91">
        <f t="shared" ref="AR8:AR24" si="9">(Q8+R8+S8+T8+U8)/O8</f>
        <v>-0.42752363014244477</v>
      </c>
      <c r="AS8" s="91">
        <f t="shared" si="1"/>
        <v>5.5929161630462007E-2</v>
      </c>
      <c r="AT8" s="91">
        <f t="shared" si="5"/>
        <v>0.37457867981383774</v>
      </c>
    </row>
    <row r="9" spans="1:46" ht="15">
      <c r="A9" s="97">
        <v>4</v>
      </c>
      <c r="B9" s="85">
        <v>1858</v>
      </c>
      <c r="C9" s="86" t="s">
        <v>204</v>
      </c>
      <c r="D9" s="87">
        <v>0.8949689446297634</v>
      </c>
      <c r="F9" s="71">
        <v>785470.67952000001</v>
      </c>
      <c r="G9" s="71">
        <v>-504261.67258999997</v>
      </c>
      <c r="H9" s="71">
        <v>-141053.84885000001</v>
      </c>
      <c r="I9" s="71">
        <v>-25406.598000000002</v>
      </c>
      <c r="J9" s="71">
        <v>89671.485239999995</v>
      </c>
      <c r="K9" s="71">
        <v>-107808.83461000001</v>
      </c>
      <c r="L9" s="71">
        <v>-150587.42254999999</v>
      </c>
      <c r="M9" s="71">
        <v>-137672.92201000001</v>
      </c>
      <c r="O9" s="71">
        <v>894161.04390000005</v>
      </c>
      <c r="P9" s="71">
        <v>-545033.70074999996</v>
      </c>
      <c r="Q9" s="71">
        <v>-181873.68376000001</v>
      </c>
      <c r="R9" s="71">
        <v>-29281.307049999999</v>
      </c>
      <c r="S9" s="71">
        <v>103676.56193</v>
      </c>
      <c r="T9" s="71">
        <v>-162356.15989000001</v>
      </c>
      <c r="U9" s="71">
        <v>-207934.11997</v>
      </c>
      <c r="V9" s="71">
        <v>50757.685790000003</v>
      </c>
      <c r="Y9" s="71">
        <v>1679959</v>
      </c>
      <c r="Z9" s="71">
        <v>1705671.3738899999</v>
      </c>
      <c r="AA9" s="71">
        <v>1701827.10286</v>
      </c>
      <c r="AB9" s="71">
        <v>1737567.4180600001</v>
      </c>
      <c r="AC9" s="71">
        <v>1721880.2620699999</v>
      </c>
      <c r="AD9" s="71">
        <v>1562356.2510200001</v>
      </c>
      <c r="AE9" s="71">
        <v>1614668.4043000001</v>
      </c>
      <c r="AF9" s="71">
        <v>1629536.4691399999</v>
      </c>
      <c r="AG9" s="71">
        <v>255709.84200999999</v>
      </c>
      <c r="AH9" s="71">
        <v>610126.25165999995</v>
      </c>
      <c r="AI9" s="71">
        <v>230833.26109000001</v>
      </c>
      <c r="AJ9" s="71">
        <v>460322.74070999998</v>
      </c>
      <c r="AK9" s="88">
        <f t="shared" si="2"/>
        <v>-1.0687183026016767</v>
      </c>
      <c r="AL9" s="89">
        <f t="shared" si="6"/>
        <v>-0.6419866275570637</v>
      </c>
      <c r="AM9" s="90">
        <f t="shared" si="3"/>
        <v>-0.42673167504461307</v>
      </c>
      <c r="AN9" s="91">
        <f t="shared" si="0"/>
        <v>-8.3660508480290455E-2</v>
      </c>
      <c r="AO9" s="91">
        <f t="shared" si="4"/>
        <v>0.99417856220695988</v>
      </c>
      <c r="AP9" s="88">
        <f t="shared" si="7"/>
        <v>-1.1438682287352999</v>
      </c>
      <c r="AQ9" s="91">
        <f t="shared" si="8"/>
        <v>-0.60954758034723178</v>
      </c>
      <c r="AR9" s="91">
        <f t="shared" si="9"/>
        <v>-0.53432064838806825</v>
      </c>
      <c r="AS9" s="91">
        <f t="shared" si="1"/>
        <v>2.9656905115197411E-2</v>
      </c>
      <c r="AT9" s="91">
        <f t="shared" si="5"/>
        <v>1.386010045073431</v>
      </c>
    </row>
    <row r="10" spans="1:46" ht="15">
      <c r="A10" s="84">
        <v>5</v>
      </c>
      <c r="B10" s="85">
        <v>3295</v>
      </c>
      <c r="C10" s="86" t="s">
        <v>205</v>
      </c>
      <c r="D10" s="87">
        <v>0.8829077090053995</v>
      </c>
      <c r="F10" s="71">
        <v>5305194.7130100001</v>
      </c>
      <c r="G10" s="71">
        <v>-3790089.3568299999</v>
      </c>
      <c r="H10" s="71">
        <v>-1354327.28462</v>
      </c>
      <c r="I10" s="71">
        <v>-133475.959</v>
      </c>
      <c r="J10" s="71">
        <v>152137.21017000001</v>
      </c>
      <c r="K10" s="71">
        <v>-194341.72576</v>
      </c>
      <c r="L10" s="71">
        <v>-176568.01996999999</v>
      </c>
      <c r="M10" s="71">
        <v>-84418.744019999998</v>
      </c>
      <c r="O10" s="71">
        <v>7536581.3844699999</v>
      </c>
      <c r="P10" s="71">
        <v>-5083313.5366200004</v>
      </c>
      <c r="Q10" s="71">
        <v>-1313602.2575000001</v>
      </c>
      <c r="R10" s="71">
        <v>-207461.50399999999</v>
      </c>
      <c r="U10" s="71">
        <v>-254605.35466000001</v>
      </c>
      <c r="V10" s="71">
        <v>227015.89692</v>
      </c>
      <c r="Y10" s="71">
        <v>6743454</v>
      </c>
      <c r="Z10" s="71">
        <v>7225135.0675900001</v>
      </c>
      <c r="AA10" s="71">
        <v>7805810.2742400002</v>
      </c>
      <c r="AB10" s="71">
        <v>7619911.3401899999</v>
      </c>
      <c r="AC10" s="71">
        <v>7497441.6964499997</v>
      </c>
      <c r="AD10" s="71">
        <v>6727233.7947800001</v>
      </c>
      <c r="AE10" s="71">
        <v>7033454.5428799996</v>
      </c>
      <c r="AF10" s="71">
        <v>7100197.3245400004</v>
      </c>
      <c r="AG10" s="71">
        <v>1166449.85445</v>
      </c>
      <c r="AH10" s="71">
        <v>1522940.19466</v>
      </c>
      <c r="AI10" s="71">
        <v>1103776.1838100001</v>
      </c>
      <c r="AJ10" s="71">
        <v>1017010.53533</v>
      </c>
      <c r="AK10" s="88">
        <f t="shared" si="2"/>
        <v>-1.0360911207519781</v>
      </c>
      <c r="AL10" s="89">
        <f t="shared" si="6"/>
        <v>-0.71441098053112229</v>
      </c>
      <c r="AM10" s="90">
        <f t="shared" si="3"/>
        <v>-0.32168014022085589</v>
      </c>
      <c r="AN10" s="91">
        <f t="shared" si="0"/>
        <v>-1.1799315140186601E-2</v>
      </c>
      <c r="AO10" s="91">
        <f t="shared" si="4"/>
        <v>-7.8608009261899037E-2</v>
      </c>
      <c r="AP10" s="88">
        <f t="shared" si="7"/>
        <v>-0.91009203017613916</v>
      </c>
      <c r="AQ10" s="91">
        <f t="shared" si="8"/>
        <v>-0.67448532395533567</v>
      </c>
      <c r="AR10" s="91">
        <f t="shared" si="9"/>
        <v>-0.23560670622080351</v>
      </c>
      <c r="AS10" s="91">
        <f t="shared" si="1"/>
        <v>3.0501303251844004E-2</v>
      </c>
      <c r="AT10" s="91">
        <f t="shared" si="5"/>
        <v>0.3056199448694612</v>
      </c>
    </row>
    <row r="11" spans="1:46" ht="15">
      <c r="A11" s="97">
        <v>6</v>
      </c>
      <c r="B11" s="85">
        <v>2243</v>
      </c>
      <c r="C11" s="86" t="s">
        <v>206</v>
      </c>
      <c r="D11" s="87">
        <v>0.86113740101238756</v>
      </c>
      <c r="F11" s="71">
        <v>5452294.6495899996</v>
      </c>
      <c r="G11" s="71">
        <v>-3703206.2116100001</v>
      </c>
      <c r="H11" s="71">
        <v>-473174.90904</v>
      </c>
      <c r="I11" s="71">
        <v>-147871.52299999999</v>
      </c>
      <c r="J11" s="71">
        <v>433861.46427</v>
      </c>
      <c r="K11" s="71">
        <v>-482812.67830000003</v>
      </c>
      <c r="L11" s="71">
        <v>-812368.99129999999</v>
      </c>
      <c r="M11" s="71">
        <v>507195.11382000003</v>
      </c>
      <c r="O11" s="71">
        <v>7767850.8240599995</v>
      </c>
      <c r="P11" s="71">
        <v>-5150834.7452800004</v>
      </c>
      <c r="Q11" s="71">
        <v>-701370.29003000003</v>
      </c>
      <c r="R11" s="71">
        <v>-229182.035</v>
      </c>
      <c r="S11" s="71">
        <v>462590.21416999999</v>
      </c>
      <c r="T11" s="71">
        <v>-513595.50782</v>
      </c>
      <c r="U11" s="71">
        <v>-706753.96695999999</v>
      </c>
      <c r="V11" s="71">
        <v>979913.17058000003</v>
      </c>
      <c r="Y11" s="98">
        <v>8226226.8748199996</v>
      </c>
      <c r="Z11" s="98">
        <v>8226226.8748199996</v>
      </c>
      <c r="AA11" s="98">
        <v>8226226.8748199996</v>
      </c>
      <c r="AB11" s="71">
        <v>8226226.8748199996</v>
      </c>
      <c r="AC11" s="71">
        <v>8035205.4071699996</v>
      </c>
      <c r="AD11" s="71">
        <v>7574789.6451599998</v>
      </c>
      <c r="AE11" s="71">
        <v>7689072.5270100003</v>
      </c>
      <c r="AF11" s="71">
        <v>7734519.8318499997</v>
      </c>
      <c r="AG11" s="71">
        <v>1236238.9536900001</v>
      </c>
      <c r="AH11" s="71">
        <v>1693665.4474299999</v>
      </c>
      <c r="AI11" s="71">
        <v>1089759.03746</v>
      </c>
      <c r="AJ11" s="71">
        <v>1739112.13228</v>
      </c>
      <c r="AK11" s="88">
        <f t="shared" si="2"/>
        <v>-0.95108081683918977</v>
      </c>
      <c r="AL11" s="89">
        <f t="shared" si="6"/>
        <v>-0.67920140960989206</v>
      </c>
      <c r="AM11" s="90">
        <f t="shared" si="3"/>
        <v>-0.27187940722929765</v>
      </c>
      <c r="AN11" s="91">
        <f t="shared" si="0"/>
        <v>6.4859869447369309E-2</v>
      </c>
      <c r="AO11" s="91">
        <f t="shared" si="4"/>
        <v>0.59586851083474923</v>
      </c>
      <c r="AP11" s="88">
        <f t="shared" si="7"/>
        <v>-0.8804425427090532</v>
      </c>
      <c r="AQ11" s="91">
        <f t="shared" si="8"/>
        <v>-0.66309650660719421</v>
      </c>
      <c r="AR11" s="91">
        <f t="shared" si="9"/>
        <v>-0.21734603610185904</v>
      </c>
      <c r="AS11" s="91">
        <f t="shared" si="1"/>
        <v>0.11946738034656586</v>
      </c>
      <c r="AT11" s="91">
        <f t="shared" si="5"/>
        <v>0.37001462571183819</v>
      </c>
    </row>
    <row r="12" spans="1:46" ht="15">
      <c r="A12" s="84">
        <v>7</v>
      </c>
      <c r="B12" s="85">
        <v>2182</v>
      </c>
      <c r="C12" s="86" t="s">
        <v>207</v>
      </c>
      <c r="D12" s="87">
        <v>0.76530214271886365</v>
      </c>
      <c r="F12" s="71">
        <v>1914918.86787</v>
      </c>
      <c r="G12" s="71">
        <v>-1639386.8501200001</v>
      </c>
      <c r="H12" s="71">
        <v>-105233.334</v>
      </c>
      <c r="I12" s="71">
        <v>-54466.033000000003</v>
      </c>
      <c r="J12" s="71">
        <v>166864.41785</v>
      </c>
      <c r="K12" s="71">
        <v>-349617.05076999997</v>
      </c>
      <c r="L12" s="71">
        <v>-187988.54498999999</v>
      </c>
      <c r="M12" s="71">
        <v>23759.240379999999</v>
      </c>
      <c r="O12" s="71">
        <v>2827987.1311400002</v>
      </c>
      <c r="P12" s="71">
        <v>-2320343.7429200001</v>
      </c>
      <c r="Q12" s="71">
        <v>-183510.36798000001</v>
      </c>
      <c r="R12" s="71">
        <v>-87613.404999999999</v>
      </c>
      <c r="S12" s="71">
        <v>234485.72437000001</v>
      </c>
      <c r="T12" s="71">
        <v>-436073.18608000001</v>
      </c>
      <c r="U12" s="71">
        <v>-238752.74270999999</v>
      </c>
      <c r="V12" s="71">
        <v>-66740.609119999994</v>
      </c>
      <c r="Y12" s="71">
        <v>2701014</v>
      </c>
      <c r="Z12" s="71">
        <v>2719361.6071500001</v>
      </c>
      <c r="AA12" s="71">
        <v>2732431.63589</v>
      </c>
      <c r="AB12" s="71">
        <v>2751214.7629300002</v>
      </c>
      <c r="AC12" s="71">
        <v>2634573.7960700002</v>
      </c>
      <c r="AD12" s="71">
        <v>2496445.1165700001</v>
      </c>
      <c r="AE12" s="71">
        <v>2453150.0145200002</v>
      </c>
      <c r="AF12" s="71">
        <v>2192622.2303999998</v>
      </c>
      <c r="AG12" s="71">
        <v>432570.37692000001</v>
      </c>
      <c r="AH12" s="71">
        <v>518407.94582999998</v>
      </c>
      <c r="AI12" s="71">
        <v>458273.79836999997</v>
      </c>
      <c r="AJ12" s="71">
        <v>107057.22192</v>
      </c>
      <c r="AK12" s="88">
        <f t="shared" si="2"/>
        <v>-1.1331171421604611</v>
      </c>
      <c r="AL12" s="89">
        <f t="shared" si="6"/>
        <v>-0.85611295477156202</v>
      </c>
      <c r="AM12" s="90">
        <f t="shared" si="3"/>
        <v>-0.27700418738889909</v>
      </c>
      <c r="AN12" s="91">
        <f t="shared" si="0"/>
        <v>9.450689668313474E-3</v>
      </c>
      <c r="AO12" s="91">
        <f t="shared" si="4"/>
        <v>-0.76639026210797156</v>
      </c>
      <c r="AP12" s="88">
        <f t="shared" si="7"/>
        <v>-1.0720726720909219</v>
      </c>
      <c r="AQ12" s="91">
        <f t="shared" si="8"/>
        <v>-0.82049303455798894</v>
      </c>
      <c r="AR12" s="91">
        <f t="shared" si="9"/>
        <v>-0.25157963753293289</v>
      </c>
      <c r="AS12" s="91">
        <f t="shared" si="1"/>
        <v>-2.4557750094006049E-2</v>
      </c>
      <c r="AT12" s="91">
        <f t="shared" si="5"/>
        <v>0.19843607766482552</v>
      </c>
    </row>
    <row r="13" spans="1:46" ht="15">
      <c r="A13" s="97">
        <v>8</v>
      </c>
      <c r="B13" s="85">
        <v>1587</v>
      </c>
      <c r="C13" s="86" t="s">
        <v>208</v>
      </c>
      <c r="D13" s="87">
        <v>0.76370714546318541</v>
      </c>
      <c r="F13" s="71">
        <v>815846.11046</v>
      </c>
      <c r="G13" s="71">
        <v>-637100.80327000003</v>
      </c>
      <c r="H13" s="71">
        <v>-101512.66516</v>
      </c>
      <c r="I13" s="71">
        <v>-33264.36636</v>
      </c>
      <c r="J13" s="71">
        <v>8571.1124</v>
      </c>
      <c r="K13" s="71">
        <v>-58745.015729999999</v>
      </c>
      <c r="L13" s="71">
        <v>-47331.25561</v>
      </c>
      <c r="M13" s="71">
        <v>16097.08136</v>
      </c>
      <c r="O13" s="71">
        <v>842109.86583999998</v>
      </c>
      <c r="P13" s="71">
        <v>-500867.52016999997</v>
      </c>
      <c r="Q13" s="71">
        <v>-102344.37943</v>
      </c>
      <c r="R13" s="71">
        <v>-31576.977719999999</v>
      </c>
      <c r="S13" s="71">
        <v>11879.652470000001</v>
      </c>
      <c r="T13" s="71">
        <v>-110712.05747</v>
      </c>
      <c r="U13" s="71">
        <v>-62427.486349999999</v>
      </c>
      <c r="V13" s="71">
        <v>128332.39852</v>
      </c>
      <c r="Y13" s="71">
        <v>1512583</v>
      </c>
      <c r="Z13" s="71">
        <v>1527537.62497</v>
      </c>
      <c r="AA13" s="71">
        <v>1529759.7060400001</v>
      </c>
      <c r="AB13" s="71">
        <v>1645706.3876700001</v>
      </c>
      <c r="AC13" s="71">
        <v>1792680.2062599999</v>
      </c>
      <c r="AD13" s="71">
        <v>1718105.5168699999</v>
      </c>
      <c r="AE13" s="71">
        <v>1759303.6</v>
      </c>
      <c r="AF13" s="71">
        <v>1677792.9359899999</v>
      </c>
      <c r="AG13" s="71">
        <v>152040.30481999999</v>
      </c>
      <c r="AH13" s="71">
        <v>734416.17711000005</v>
      </c>
      <c r="AI13" s="71">
        <v>157564.74014000001</v>
      </c>
      <c r="AJ13" s="71">
        <v>714253.88361999998</v>
      </c>
      <c r="AK13" s="88">
        <f t="shared" si="2"/>
        <v>-1.0656213011051978</v>
      </c>
      <c r="AL13" s="89">
        <f t="shared" si="6"/>
        <v>-0.78090805986778844</v>
      </c>
      <c r="AM13" s="90">
        <f t="shared" si="3"/>
        <v>-0.28471324123740926</v>
      </c>
      <c r="AN13" s="91">
        <f t="shared" si="0"/>
        <v>9.2887797278187294E-3</v>
      </c>
      <c r="AO13" s="91">
        <f t="shared" si="4"/>
        <v>3.5330819762427081</v>
      </c>
      <c r="AP13" s="88">
        <f t="shared" si="7"/>
        <v>-0.94530274606858544</v>
      </c>
      <c r="AQ13" s="91">
        <f t="shared" si="8"/>
        <v>-0.59477692933853399</v>
      </c>
      <c r="AR13" s="91">
        <f t="shared" si="9"/>
        <v>-0.3505258167300514</v>
      </c>
      <c r="AS13" s="91">
        <f t="shared" si="1"/>
        <v>8.0767628740191888E-2</v>
      </c>
      <c r="AT13" s="91">
        <f t="shared" si="5"/>
        <v>3.8304045297690825</v>
      </c>
    </row>
    <row r="14" spans="1:46" s="99" customFormat="1">
      <c r="D14" s="100"/>
      <c r="F14" s="99">
        <f>SUM(F6:F13)</f>
        <v>17290472.885069996</v>
      </c>
      <c r="G14" s="99">
        <f t="shared" ref="G14:AF14" si="10">SUM(G6:G13)</f>
        <v>-11774188.331920002</v>
      </c>
      <c r="H14" s="99">
        <f t="shared" si="10"/>
        <v>-3050441.2233299995</v>
      </c>
      <c r="I14" s="99">
        <f t="shared" si="10"/>
        <v>-503903.18881999998</v>
      </c>
      <c r="J14" s="99">
        <f t="shared" si="10"/>
        <v>1099617.55804</v>
      </c>
      <c r="K14" s="99">
        <f t="shared" si="10"/>
        <v>-1663646.9242700003</v>
      </c>
      <c r="L14" s="99">
        <f t="shared" si="10"/>
        <v>-1970189.8218900003</v>
      </c>
      <c r="M14" s="99">
        <f t="shared" si="10"/>
        <v>197074.48141000004</v>
      </c>
      <c r="N14" s="99">
        <f t="shared" si="10"/>
        <v>0</v>
      </c>
      <c r="O14" s="99">
        <f t="shared" si="10"/>
        <v>22880323.439830001</v>
      </c>
      <c r="P14" s="99">
        <f t="shared" si="10"/>
        <v>-15491894.110479999</v>
      </c>
      <c r="Q14" s="99">
        <f t="shared" si="10"/>
        <v>-3231645.6440200005</v>
      </c>
      <c r="R14" s="99">
        <f t="shared" si="10"/>
        <v>-677769.96516000002</v>
      </c>
      <c r="S14" s="99">
        <f t="shared" si="10"/>
        <v>1040306.7885499998</v>
      </c>
      <c r="T14" s="99">
        <f t="shared" si="10"/>
        <v>-1625664.4314199998</v>
      </c>
      <c r="U14" s="99">
        <f t="shared" si="10"/>
        <v>-2037407.7754699998</v>
      </c>
      <c r="V14" s="99">
        <f t="shared" si="10"/>
        <v>1143787.48706</v>
      </c>
      <c r="W14" s="99">
        <f t="shared" si="10"/>
        <v>0</v>
      </c>
      <c r="X14" s="99">
        <f t="shared" si="10"/>
        <v>0</v>
      </c>
      <c r="Y14" s="99">
        <f t="shared" si="10"/>
        <v>25967762.874820001</v>
      </c>
      <c r="Z14" s="99">
        <f t="shared" si="10"/>
        <v>26675487.274789996</v>
      </c>
      <c r="AA14" s="99">
        <f t="shared" si="10"/>
        <v>28026630.994799998</v>
      </c>
      <c r="AB14" s="99">
        <f t="shared" si="10"/>
        <v>28054826.86448</v>
      </c>
      <c r="AC14" s="99">
        <f t="shared" si="10"/>
        <v>29372445.383459996</v>
      </c>
      <c r="AD14" s="99">
        <f t="shared" si="10"/>
        <v>27655741.311590001</v>
      </c>
      <c r="AE14" s="99">
        <f t="shared" si="10"/>
        <v>27498501.662530001</v>
      </c>
      <c r="AF14" s="99">
        <f t="shared" si="10"/>
        <v>27461376.451529998</v>
      </c>
      <c r="AG14" s="99">
        <f>SUM(AG6:AG13)</f>
        <v>3868962.1217200006</v>
      </c>
      <c r="AH14" s="99">
        <f>SUM(AH6:AH13)</f>
        <v>7212156.6124699991</v>
      </c>
      <c r="AI14" s="99">
        <f>SUM(AI6:AI13)</f>
        <v>3824661.9189199996</v>
      </c>
      <c r="AJ14" s="99">
        <f>SUM(AJ6:AJ13)</f>
        <v>6155886.0150499996</v>
      </c>
      <c r="AK14" s="101">
        <f t="shared" si="2"/>
        <v>-1.0330979407517626</v>
      </c>
      <c r="AL14" s="101">
        <f t="shared" si="6"/>
        <v>-0.68096392794940819</v>
      </c>
      <c r="AM14" s="101">
        <f t="shared" si="3"/>
        <v>-0.3521340128023544</v>
      </c>
      <c r="AN14" s="101">
        <f t="shared" si="0"/>
        <v>7.0205227754407814E-3</v>
      </c>
      <c r="AO14" s="102">
        <f t="shared" si="4"/>
        <v>0.60952422607546097</v>
      </c>
      <c r="AP14" s="101">
        <f t="shared" si="7"/>
        <v>-0.96257708925829932</v>
      </c>
      <c r="AQ14" s="101">
        <f t="shared" si="8"/>
        <v>-0.67708370256303962</v>
      </c>
      <c r="AR14" s="101">
        <f t="shared" si="9"/>
        <v>-0.2854933866952597</v>
      </c>
      <c r="AS14" s="101">
        <f t="shared" si="1"/>
        <v>4.1431424445063592E-2</v>
      </c>
      <c r="AT14" s="102">
        <f t="shared" si="5"/>
        <v>0.86410628627807173</v>
      </c>
    </row>
    <row r="15" spans="1:46" ht="15">
      <c r="A15" s="71" t="s">
        <v>209</v>
      </c>
      <c r="F15" s="103">
        <f>F14-F7</f>
        <v>17290392.972819995</v>
      </c>
      <c r="G15" s="103">
        <f t="shared" ref="G15:AF15" si="11">G14-G7</f>
        <v>-11774192.571450002</v>
      </c>
      <c r="H15" s="103">
        <f t="shared" si="11"/>
        <v>-3050311.7860299996</v>
      </c>
      <c r="I15" s="103">
        <f t="shared" si="11"/>
        <v>-503751.57243999996</v>
      </c>
      <c r="J15" s="103">
        <f t="shared" si="11"/>
        <v>1099617.55804</v>
      </c>
      <c r="K15" s="103">
        <f t="shared" si="11"/>
        <v>-1663646.9242700003</v>
      </c>
      <c r="L15" s="103">
        <f t="shared" si="11"/>
        <v>-1966586.1520900002</v>
      </c>
      <c r="M15" s="103">
        <f t="shared" si="11"/>
        <v>193752.79668000003</v>
      </c>
      <c r="N15" s="103">
        <f t="shared" si="11"/>
        <v>0</v>
      </c>
      <c r="O15" s="103">
        <f t="shared" si="11"/>
        <v>22880110.661360003</v>
      </c>
      <c r="P15" s="103">
        <f t="shared" si="11"/>
        <v>-15490162.667579999</v>
      </c>
      <c r="Q15" s="103">
        <f t="shared" si="11"/>
        <v>-3231486.1090300004</v>
      </c>
      <c r="R15" s="103">
        <f t="shared" si="11"/>
        <v>-677565.94851999998</v>
      </c>
      <c r="S15" s="103">
        <f t="shared" si="11"/>
        <v>1038997.5846499999</v>
      </c>
      <c r="T15" s="103">
        <f t="shared" si="11"/>
        <v>-1624260.8327299999</v>
      </c>
      <c r="U15" s="103">
        <f t="shared" si="11"/>
        <v>-2033060.0774499997</v>
      </c>
      <c r="V15" s="103">
        <f t="shared" si="11"/>
        <v>1141443.02785</v>
      </c>
      <c r="W15" s="103">
        <f t="shared" si="11"/>
        <v>0</v>
      </c>
      <c r="X15" s="103">
        <f t="shared" si="11"/>
        <v>0</v>
      </c>
      <c r="Y15" s="103">
        <f t="shared" si="11"/>
        <v>25799612.874820001</v>
      </c>
      <c r="Z15" s="103">
        <f t="shared" si="11"/>
        <v>26507041.627839997</v>
      </c>
      <c r="AA15" s="103">
        <f t="shared" si="11"/>
        <v>27857492.680759996</v>
      </c>
      <c r="AB15" s="103">
        <f t="shared" si="11"/>
        <v>27884789.557300001</v>
      </c>
      <c r="AC15" s="103">
        <f t="shared" si="11"/>
        <v>29201807.572389998</v>
      </c>
      <c r="AD15" s="103">
        <f t="shared" si="11"/>
        <v>27484390.928470001</v>
      </c>
      <c r="AE15" s="103">
        <f t="shared" si="11"/>
        <v>27326540.785390001</v>
      </c>
      <c r="AF15" s="103">
        <f t="shared" si="11"/>
        <v>27288657.541589998</v>
      </c>
      <c r="AG15" s="103"/>
      <c r="AH15" s="103"/>
      <c r="AI15" s="103"/>
      <c r="AJ15" s="103"/>
      <c r="AK15" s="104">
        <f>-AK14+AP14</f>
        <v>7.0520851493463321E-2</v>
      </c>
      <c r="AL15" s="104">
        <f>-AL14+AQ14</f>
        <v>3.8802253863685632E-3</v>
      </c>
      <c r="AM15" s="104">
        <f>-AM14+AR14</f>
        <v>6.6640626107094703E-2</v>
      </c>
      <c r="AN15" s="91">
        <f t="shared" si="0"/>
        <v>6.9445781102103425E-3</v>
      </c>
      <c r="AO15" s="89"/>
      <c r="AP15" s="88">
        <f t="shared" si="7"/>
        <v>-0.96230033047188368</v>
      </c>
      <c r="AQ15" s="91">
        <f t="shared" si="8"/>
        <v>-0.67701432466145506</v>
      </c>
      <c r="AR15" s="91">
        <f t="shared" si="9"/>
        <v>-0.28528600581042862</v>
      </c>
      <c r="AS15" s="91">
        <f t="shared" si="1"/>
        <v>4.1601555291330965E-2</v>
      </c>
    </row>
    <row r="16" spans="1:46" ht="15">
      <c r="A16" s="71">
        <v>9</v>
      </c>
      <c r="B16" s="71">
        <v>2353</v>
      </c>
      <c r="C16" s="71" t="s">
        <v>210</v>
      </c>
      <c r="D16" s="91">
        <v>0.67280445035032188</v>
      </c>
      <c r="F16" s="71">
        <v>757108.84282999998</v>
      </c>
      <c r="G16" s="71">
        <v>-554975.98147999996</v>
      </c>
      <c r="H16" s="71">
        <v>-134459.2825</v>
      </c>
      <c r="I16" s="71">
        <v>-13858.797140000001</v>
      </c>
      <c r="J16" s="71">
        <v>36056.387309999998</v>
      </c>
      <c r="K16" s="71">
        <v>-104884.62523999999</v>
      </c>
      <c r="L16" s="71">
        <v>-87349.922659999997</v>
      </c>
      <c r="M16" s="71">
        <v>-76884.613540000006</v>
      </c>
      <c r="O16" s="71">
        <v>1044280.16179</v>
      </c>
      <c r="P16" s="71">
        <v>-715629.26951999997</v>
      </c>
      <c r="Q16" s="71">
        <v>-126992.87531</v>
      </c>
      <c r="R16" s="71">
        <v>-19125.887119999999</v>
      </c>
      <c r="S16" s="71">
        <v>77658.824640000006</v>
      </c>
      <c r="T16" s="71">
        <v>-201785.05387</v>
      </c>
      <c r="U16" s="71">
        <v>-112790.12145999999</v>
      </c>
      <c r="V16" s="71">
        <v>3151.7858200000001</v>
      </c>
      <c r="Y16" s="71">
        <v>1409557</v>
      </c>
      <c r="Z16" s="71">
        <v>1393513.0612900001</v>
      </c>
      <c r="AA16" s="71">
        <v>1339551.9797499999</v>
      </c>
      <c r="AB16" s="71">
        <v>1266502.6399900001</v>
      </c>
      <c r="AC16" s="71">
        <v>1278827.77556</v>
      </c>
      <c r="AD16" s="71">
        <v>1249164.51902</v>
      </c>
      <c r="AE16" s="71">
        <v>1239545.4201100001</v>
      </c>
      <c r="AF16" s="71">
        <v>1196383.2123199999</v>
      </c>
      <c r="AG16" s="71">
        <v>163618.0134</v>
      </c>
      <c r="AH16" s="71">
        <v>510459.77542000002</v>
      </c>
      <c r="AI16" s="71">
        <v>172168.91748999999</v>
      </c>
      <c r="AJ16" s="71">
        <v>503854.83043999999</v>
      </c>
      <c r="AK16" s="88">
        <f t="shared" si="2"/>
        <v>-1.1352029894372593</v>
      </c>
      <c r="AL16" s="89">
        <f t="shared" ref="AL16:AL24" si="12">G16/F16</f>
        <v>-0.73302007595836971</v>
      </c>
      <c r="AM16" s="90">
        <f t="shared" si="3"/>
        <v>-0.40218291347888946</v>
      </c>
      <c r="AN16" s="91">
        <f t="shared" si="0"/>
        <v>-6.1520233074560463E-2</v>
      </c>
      <c r="AO16" s="89">
        <f t="shared" si="4"/>
        <v>1.926514482320917</v>
      </c>
      <c r="AP16" s="88">
        <f t="shared" si="7"/>
        <v>-1.0520781901638157</v>
      </c>
      <c r="AQ16" s="91">
        <f t="shared" si="8"/>
        <v>-0.68528474992126653</v>
      </c>
      <c r="AR16" s="91">
        <f t="shared" si="9"/>
        <v>-0.36679344024254923</v>
      </c>
      <c r="AS16" s="91">
        <f t="shared" si="1"/>
        <v>2.3592270456872294E-3</v>
      </c>
      <c r="AT16" s="91">
        <f t="shared" si="5"/>
        <v>2.1198262637015981</v>
      </c>
    </row>
    <row r="17" spans="1:46" ht="15">
      <c r="A17" s="71">
        <v>10</v>
      </c>
      <c r="B17" s="71">
        <v>2027</v>
      </c>
      <c r="C17" s="71" t="s">
        <v>211</v>
      </c>
      <c r="D17" s="91">
        <v>0.61278850226698445</v>
      </c>
      <c r="F17" s="71">
        <v>822838.12225000001</v>
      </c>
      <c r="G17" s="71">
        <v>-370904.94452000002</v>
      </c>
      <c r="H17" s="71">
        <v>-186936.43367999999</v>
      </c>
      <c r="I17" s="71">
        <v>-15148.174000000001</v>
      </c>
      <c r="J17" s="71">
        <v>9725.2672700000003</v>
      </c>
      <c r="K17" s="71">
        <v>-48775.558490000003</v>
      </c>
      <c r="L17" s="71">
        <v>-214575.64441000001</v>
      </c>
      <c r="M17" s="71">
        <v>-24629.343369999999</v>
      </c>
      <c r="O17" s="71">
        <v>1031927.11236</v>
      </c>
      <c r="P17" s="71">
        <v>-468710.66269999999</v>
      </c>
      <c r="Q17" s="71">
        <v>-234453.49496000001</v>
      </c>
      <c r="R17" s="71">
        <v>-24506.639999999999</v>
      </c>
      <c r="S17" s="71">
        <v>11564.193869999999</v>
      </c>
      <c r="T17" s="71">
        <v>-81536.227249999996</v>
      </c>
      <c r="U17" s="71">
        <v>-329301.03266000003</v>
      </c>
      <c r="V17" s="71">
        <v>3078.2244999999998</v>
      </c>
      <c r="Y17" s="71">
        <v>1044409</v>
      </c>
      <c r="Z17" s="71">
        <v>1146833.95267</v>
      </c>
      <c r="AA17" s="71">
        <v>1214361.5407799999</v>
      </c>
      <c r="AB17" s="71">
        <v>1276883.6471299999</v>
      </c>
      <c r="AC17" s="71">
        <v>1289724.6228499999</v>
      </c>
      <c r="AD17" s="71">
        <v>1253309.1823499999</v>
      </c>
      <c r="AE17" s="71">
        <v>1234181.8260300001</v>
      </c>
      <c r="AF17" s="71">
        <v>1231892.8949899999</v>
      </c>
      <c r="AG17" s="71">
        <v>194683.13433999999</v>
      </c>
      <c r="AH17" s="71">
        <v>398183.44081</v>
      </c>
      <c r="AI17" s="71">
        <v>171448.62422</v>
      </c>
      <c r="AJ17" s="71">
        <v>383380.69660999998</v>
      </c>
      <c r="AK17" s="88">
        <f t="shared" si="2"/>
        <v>-1.0045906545623713</v>
      </c>
      <c r="AL17" s="89">
        <f t="shared" si="12"/>
        <v>-0.45076295627356611</v>
      </c>
      <c r="AM17" s="90">
        <f t="shared" si="3"/>
        <v>-0.55382769828880518</v>
      </c>
      <c r="AN17" s="91">
        <f t="shared" si="0"/>
        <v>-1.9579715612185303E-2</v>
      </c>
      <c r="AO17" s="89">
        <f t="shared" si="4"/>
        <v>1.2361258269302429</v>
      </c>
      <c r="AP17" s="88">
        <f t="shared" si="7"/>
        <v>-1.0920769986580721</v>
      </c>
      <c r="AQ17" s="91">
        <f t="shared" si="8"/>
        <v>-0.45420907841840358</v>
      </c>
      <c r="AR17" s="91">
        <f t="shared" si="9"/>
        <v>-0.63786792023966854</v>
      </c>
      <c r="AS17" s="91">
        <f t="shared" si="1"/>
        <v>2.5624399597815144E-3</v>
      </c>
      <c r="AT17" s="91">
        <f t="shared" si="5"/>
        <v>1.0452898611884964</v>
      </c>
    </row>
    <row r="18" spans="1:46" ht="15">
      <c r="A18" s="71">
        <v>11</v>
      </c>
      <c r="B18" s="71">
        <v>630</v>
      </c>
      <c r="C18" s="71" t="s">
        <v>212</v>
      </c>
      <c r="D18" s="91">
        <v>0.55322210705163744</v>
      </c>
      <c r="F18" s="71">
        <v>2099367.7993299998</v>
      </c>
      <c r="G18" s="71">
        <v>-1419742.1870899999</v>
      </c>
      <c r="H18" s="71">
        <v>-372444.88318</v>
      </c>
      <c r="I18" s="71">
        <v>-45917.483540000001</v>
      </c>
      <c r="J18" s="71">
        <v>398360.62378000002</v>
      </c>
      <c r="K18" s="71">
        <v>-411401.55060000002</v>
      </c>
      <c r="L18" s="71">
        <v>-325692.90117000003</v>
      </c>
      <c r="M18" s="71">
        <v>88798.758539999995</v>
      </c>
      <c r="O18" s="71">
        <v>2821525.6577699999</v>
      </c>
      <c r="P18" s="71">
        <v>-1860723.58201</v>
      </c>
      <c r="Q18" s="71">
        <v>-484569.88232999999</v>
      </c>
      <c r="R18" s="71">
        <v>-52130.033880000003</v>
      </c>
      <c r="S18" s="71">
        <v>306697.18452000001</v>
      </c>
      <c r="T18" s="71">
        <v>-315290.29251</v>
      </c>
      <c r="U18" s="71">
        <v>-461346.08366</v>
      </c>
      <c r="V18" s="71">
        <v>91439.901320000004</v>
      </c>
      <c r="Y18" s="71">
        <v>3317719</v>
      </c>
      <c r="Z18" s="71">
        <v>3382779.85109</v>
      </c>
      <c r="AA18" s="71">
        <v>3603907.6215900001</v>
      </c>
      <c r="AB18" s="71">
        <v>3582236.9039599998</v>
      </c>
      <c r="AC18" s="71">
        <v>3554931.4126499998</v>
      </c>
      <c r="AD18" s="71">
        <v>3519542.8859700002</v>
      </c>
      <c r="AE18" s="71">
        <v>3693907.1608799999</v>
      </c>
      <c r="AF18" s="71">
        <v>3900852.9544500001</v>
      </c>
      <c r="AG18" s="71">
        <v>462473.72230000002</v>
      </c>
      <c r="AH18" s="71">
        <v>631251.89847000001</v>
      </c>
      <c r="AI18" s="71">
        <v>470984.52146000002</v>
      </c>
      <c r="AJ18" s="71">
        <v>664884.83559999999</v>
      </c>
      <c r="AK18" s="88">
        <f t="shared" si="2"/>
        <v>-1.0369018627868467</v>
      </c>
      <c r="AL18" s="89">
        <f t="shared" si="12"/>
        <v>-0.67627129821801679</v>
      </c>
      <c r="AM18" s="90">
        <f t="shared" si="3"/>
        <v>-0.36063056456882997</v>
      </c>
      <c r="AN18" s="91">
        <f t="shared" si="0"/>
        <v>2.44794511456995E-2</v>
      </c>
      <c r="AO18" s="89">
        <f t="shared" si="4"/>
        <v>0.41169147881745749</v>
      </c>
      <c r="AP18" s="88">
        <f t="shared" si="7"/>
        <v>-1.0162454776811165</v>
      </c>
      <c r="AQ18" s="91">
        <f t="shared" si="8"/>
        <v>-0.65947427303589634</v>
      </c>
      <c r="AR18" s="91">
        <f t="shared" si="9"/>
        <v>-0.35677120464522011</v>
      </c>
      <c r="AS18" s="91">
        <f t="shared" si="1"/>
        <v>2.6115893409345899E-2</v>
      </c>
      <c r="AT18" s="91">
        <f t="shared" si="5"/>
        <v>0.36494652135179262</v>
      </c>
    </row>
    <row r="19" spans="1:46" ht="15">
      <c r="A19" s="71">
        <v>12</v>
      </c>
      <c r="B19" s="71">
        <v>3064</v>
      </c>
      <c r="C19" s="71" t="s">
        <v>213</v>
      </c>
      <c r="D19" s="91">
        <v>0.53664557026600768</v>
      </c>
      <c r="F19" s="71">
        <v>271450.59548000002</v>
      </c>
      <c r="G19" s="71">
        <v>-138396.52726</v>
      </c>
      <c r="H19" s="71">
        <v>-116215.49334</v>
      </c>
      <c r="I19" s="71">
        <v>-4830.1026300000003</v>
      </c>
      <c r="J19" s="71">
        <v>10752.517690000001</v>
      </c>
      <c r="K19" s="71">
        <v>-14128.511619999999</v>
      </c>
      <c r="L19" s="71">
        <v>-74233.691349999994</v>
      </c>
      <c r="M19" s="71">
        <v>-66322.50821</v>
      </c>
      <c r="O19" s="71">
        <v>198546.25912</v>
      </c>
      <c r="P19" s="71">
        <v>-122286.13016</v>
      </c>
      <c r="Q19" s="71">
        <v>-95411.899340000004</v>
      </c>
      <c r="R19" s="71">
        <v>-3322.3196899999998</v>
      </c>
      <c r="S19" s="71">
        <v>5315.3123999999998</v>
      </c>
      <c r="T19" s="71">
        <v>-12673.754059999999</v>
      </c>
      <c r="U19" s="71">
        <v>-56852.824999999997</v>
      </c>
      <c r="V19" s="71">
        <v>-30823.004779999999</v>
      </c>
      <c r="Y19" s="71">
        <v>381664</v>
      </c>
      <c r="Z19" s="71">
        <v>398179.33023999998</v>
      </c>
      <c r="AA19" s="71">
        <v>446118.52844000002</v>
      </c>
      <c r="AB19" s="71">
        <v>482078.27335999999</v>
      </c>
      <c r="AC19" s="71">
        <v>535576.81304000004</v>
      </c>
      <c r="AD19" s="71">
        <v>574066.87032999995</v>
      </c>
      <c r="AE19" s="71">
        <v>561731.70366999996</v>
      </c>
      <c r="AF19" s="71">
        <v>526344.78370000003</v>
      </c>
      <c r="AG19" s="71">
        <v>120000</v>
      </c>
      <c r="AH19" s="71">
        <v>267878.67272999999</v>
      </c>
      <c r="AI19" s="71">
        <v>120000</v>
      </c>
      <c r="AJ19" s="71">
        <v>205474.80936000001</v>
      </c>
      <c r="AK19" s="88">
        <f t="shared" si="2"/>
        <v>-1.2416690702556714</v>
      </c>
      <c r="AL19" s="89">
        <f t="shared" si="12"/>
        <v>-0.50984057343943756</v>
      </c>
      <c r="AM19" s="90">
        <f t="shared" si="3"/>
        <v>-0.73182849681623396</v>
      </c>
      <c r="AN19" s="91">
        <f t="shared" si="0"/>
        <v>-0.12193952397001544</v>
      </c>
      <c r="AO19" s="89">
        <f t="shared" si="4"/>
        <v>0.7122900780000001</v>
      </c>
      <c r="AP19" s="88">
        <f t="shared" si="7"/>
        <v>-1.436600302187552</v>
      </c>
      <c r="AQ19" s="91">
        <f t="shared" si="8"/>
        <v>-0.61590750035784403</v>
      </c>
      <c r="AR19" s="91">
        <f t="shared" si="9"/>
        <v>-0.82069280182970794</v>
      </c>
      <c r="AS19" s="91">
        <f t="shared" si="1"/>
        <v>-6.9071293112681703E-2</v>
      </c>
      <c r="AT19" s="91">
        <f t="shared" si="5"/>
        <v>1.2323222727499998</v>
      </c>
    </row>
    <row r="20" spans="1:46" ht="15">
      <c r="A20" s="71">
        <v>13</v>
      </c>
      <c r="B20" s="71">
        <v>518</v>
      </c>
      <c r="C20" s="71" t="s">
        <v>214</v>
      </c>
      <c r="D20" s="91">
        <v>0.52921442803726126</v>
      </c>
      <c r="F20" s="71">
        <v>424553.39633999998</v>
      </c>
      <c r="G20" s="71">
        <v>-354072.89799000003</v>
      </c>
      <c r="H20" s="71">
        <v>-16386.752799999998</v>
      </c>
      <c r="I20" s="71">
        <v>-6833.3042299999997</v>
      </c>
      <c r="J20" s="71">
        <v>20855.14471</v>
      </c>
      <c r="K20" s="71">
        <v>-67191.464770000006</v>
      </c>
      <c r="L20" s="71">
        <v>-62077.452749999997</v>
      </c>
      <c r="M20" s="71">
        <v>32413.458770000001</v>
      </c>
      <c r="O20" s="71">
        <v>563586.55821000005</v>
      </c>
      <c r="P20" s="71">
        <v>-505790.00433000003</v>
      </c>
      <c r="Q20" s="71">
        <v>-21987.320759999999</v>
      </c>
      <c r="R20" s="71">
        <v>-12652.445019999999</v>
      </c>
      <c r="S20" s="71">
        <v>27541.199059999999</v>
      </c>
      <c r="T20" s="71">
        <v>-67764.377370000002</v>
      </c>
      <c r="U20" s="71">
        <v>-85148.147530000002</v>
      </c>
      <c r="V20" s="71">
        <v>15087.652620000001</v>
      </c>
      <c r="Y20" s="98">
        <v>1463459.9455200001</v>
      </c>
      <c r="Z20" s="98">
        <v>1463459.9455200001</v>
      </c>
      <c r="AA20" s="98">
        <v>1463459.9455200001</v>
      </c>
      <c r="AB20" s="71">
        <v>1463459.9455200001</v>
      </c>
      <c r="AC20" s="71">
        <v>1478930.3160600001</v>
      </c>
      <c r="AD20" s="71">
        <v>1461109.0045</v>
      </c>
      <c r="AE20" s="71">
        <v>1420447.9214699999</v>
      </c>
      <c r="AF20" s="71">
        <v>1344176.1552299999</v>
      </c>
      <c r="AG20" s="71">
        <v>120000</v>
      </c>
      <c r="AH20" s="71">
        <v>908075.62237</v>
      </c>
      <c r="AI20" s="71">
        <v>120000</v>
      </c>
      <c r="AJ20" s="71">
        <v>898195.26604999998</v>
      </c>
      <c r="AK20" s="88">
        <f t="shared" si="2"/>
        <v>-1.1440415552370848</v>
      </c>
      <c r="AL20" s="89">
        <f t="shared" si="12"/>
        <v>-0.83398908368747038</v>
      </c>
      <c r="AM20" s="90">
        <f t="shared" si="3"/>
        <v>-0.31005247154961435</v>
      </c>
      <c r="AN20" s="91">
        <f t="shared" si="0"/>
        <v>2.2492534399736044E-2</v>
      </c>
      <c r="AO20" s="89">
        <f t="shared" si="4"/>
        <v>6.4849605504166661</v>
      </c>
      <c r="AP20" s="88">
        <f t="shared" si="7"/>
        <v>-1.181364399578021</v>
      </c>
      <c r="AQ20" s="91">
        <f t="shared" si="8"/>
        <v>-0.89744866509313692</v>
      </c>
      <c r="AR20" s="91">
        <f t="shared" si="9"/>
        <v>-0.28391573448488405</v>
      </c>
      <c r="AS20" s="91">
        <f t="shared" si="1"/>
        <v>1.0295971785085661E-2</v>
      </c>
      <c r="AT20" s="91">
        <f t="shared" si="5"/>
        <v>6.5672968530833336</v>
      </c>
    </row>
    <row r="21" spans="1:46" ht="15">
      <c r="A21" s="71">
        <v>14</v>
      </c>
      <c r="B21" s="71">
        <v>2346</v>
      </c>
      <c r="C21" s="71" t="s">
        <v>215</v>
      </c>
      <c r="D21" s="91">
        <v>0.5189852093564582</v>
      </c>
      <c r="F21" s="71">
        <v>2044583.9433200001</v>
      </c>
      <c r="G21" s="71">
        <v>-1168131.4920900001</v>
      </c>
      <c r="H21" s="71">
        <v>-509096.54836000002</v>
      </c>
      <c r="I21" s="71">
        <v>-29907.37846</v>
      </c>
      <c r="J21" s="71">
        <v>145298.12125</v>
      </c>
      <c r="K21" s="71">
        <v>-176531.34127</v>
      </c>
      <c r="L21" s="71">
        <v>-204171.28275000001</v>
      </c>
      <c r="M21" s="71">
        <v>229162.10636000001</v>
      </c>
      <c r="O21" s="71">
        <v>2745906.8516000002</v>
      </c>
      <c r="P21" s="71">
        <v>-1545967.4415</v>
      </c>
      <c r="Q21" s="71">
        <v>-626744.09990999999</v>
      </c>
      <c r="R21" s="71">
        <v>-46096.613830000002</v>
      </c>
      <c r="S21" s="71">
        <v>180661.87682999999</v>
      </c>
      <c r="T21" s="71">
        <v>-240322.15445999999</v>
      </c>
      <c r="U21" s="71">
        <v>-252108.61769000001</v>
      </c>
      <c r="V21" s="71">
        <v>402539.36469000002</v>
      </c>
      <c r="Y21" s="71">
        <v>3051151</v>
      </c>
      <c r="Z21" s="71">
        <v>3119778.52972</v>
      </c>
      <c r="AA21" s="71">
        <v>3206101.0300799999</v>
      </c>
      <c r="AB21" s="71">
        <v>3151332.92979</v>
      </c>
      <c r="AC21" s="71">
        <v>3272279.2068699999</v>
      </c>
      <c r="AD21" s="71">
        <v>3206524.8410200002</v>
      </c>
      <c r="AE21" s="71">
        <v>3157774.1260799998</v>
      </c>
      <c r="AF21" s="71">
        <v>3024686.5644200002</v>
      </c>
      <c r="AG21" s="71">
        <v>480000</v>
      </c>
      <c r="AH21" s="71">
        <v>958706.39699000004</v>
      </c>
      <c r="AI21" s="71">
        <v>480000</v>
      </c>
      <c r="AJ21" s="71">
        <v>874624.65998999996</v>
      </c>
      <c r="AK21" s="88">
        <f t="shared" si="2"/>
        <v>-0.95009056880574905</v>
      </c>
      <c r="AL21" s="89">
        <f t="shared" si="12"/>
        <v>-0.57132968098790093</v>
      </c>
      <c r="AM21" s="90">
        <f t="shared" si="3"/>
        <v>-0.37876088781784811</v>
      </c>
      <c r="AN21" s="91">
        <f t="shared" si="0"/>
        <v>7.203757254266821E-2</v>
      </c>
      <c r="AO21" s="89">
        <f t="shared" si="4"/>
        <v>0.82213470831249991</v>
      </c>
      <c r="AP21" s="88">
        <f t="shared" si="7"/>
        <v>-0.92158153474341975</v>
      </c>
      <c r="AQ21" s="91">
        <f t="shared" si="8"/>
        <v>-0.56300796969831191</v>
      </c>
      <c r="AR21" s="91">
        <f t="shared" si="9"/>
        <v>-0.3585735650451079</v>
      </c>
      <c r="AS21" s="91">
        <f t="shared" si="1"/>
        <v>0.12739668353259589</v>
      </c>
      <c r="AT21" s="91">
        <f t="shared" si="5"/>
        <v>0.9973049937291667</v>
      </c>
    </row>
    <row r="22" spans="1:46" ht="15">
      <c r="A22" s="71">
        <v>15</v>
      </c>
      <c r="B22" s="71">
        <v>397</v>
      </c>
      <c r="C22" s="71" t="s">
        <v>216</v>
      </c>
      <c r="D22" s="91">
        <v>0.50243180309517566</v>
      </c>
      <c r="F22" s="71">
        <v>2480407.0128799998</v>
      </c>
      <c r="G22" s="71">
        <v>-929819.34007000003</v>
      </c>
      <c r="H22" s="71">
        <v>-897000.56128000002</v>
      </c>
      <c r="I22" s="71">
        <v>-38845.201970000002</v>
      </c>
      <c r="J22" s="71">
        <v>6100.4480400000002</v>
      </c>
      <c r="K22" s="71">
        <v>-136594.00047999999</v>
      </c>
      <c r="L22" s="71">
        <v>-574391.92295000004</v>
      </c>
      <c r="M22" s="71">
        <v>-19839.179339999999</v>
      </c>
      <c r="O22" s="71">
        <v>3424970.3955000001</v>
      </c>
      <c r="P22" s="71">
        <v>-1590830.39117</v>
      </c>
      <c r="Q22" s="71">
        <v>-956534.25743999996</v>
      </c>
      <c r="R22" s="71">
        <v>-44671.734539999998</v>
      </c>
      <c r="S22" s="71">
        <v>13085.40762</v>
      </c>
      <c r="T22" s="71">
        <v>-215675.72493</v>
      </c>
      <c r="U22" s="71">
        <v>-709830.85089999996</v>
      </c>
      <c r="V22" s="71">
        <v>30342.347249999999</v>
      </c>
      <c r="Y22" s="71">
        <v>3911946</v>
      </c>
      <c r="Z22" s="71">
        <v>3883706.40968</v>
      </c>
      <c r="AA22" s="71">
        <v>3731706.4025500002</v>
      </c>
      <c r="AB22" s="71">
        <v>3530783.9473899999</v>
      </c>
      <c r="AC22" s="71">
        <v>3373474.5499100001</v>
      </c>
      <c r="AD22" s="71">
        <v>3324988.8955600001</v>
      </c>
      <c r="AE22" s="71">
        <v>3464531.9426199999</v>
      </c>
      <c r="AF22" s="71">
        <v>3316217.4841100001</v>
      </c>
      <c r="AG22" s="71">
        <v>495311.66248</v>
      </c>
      <c r="AH22" s="71">
        <v>535363.02075999998</v>
      </c>
      <c r="AI22" s="71">
        <v>515565.49926999997</v>
      </c>
      <c r="AJ22" s="71">
        <v>615666.37523000001</v>
      </c>
      <c r="AK22" s="88">
        <f t="shared" si="2"/>
        <v>-1.036342247607716</v>
      </c>
      <c r="AL22" s="89">
        <f t="shared" si="12"/>
        <v>-0.37486563102012321</v>
      </c>
      <c r="AM22" s="90">
        <f t="shared" si="3"/>
        <v>-0.66147661658759282</v>
      </c>
      <c r="AN22" s="91">
        <f t="shared" si="0"/>
        <v>-5.8408523252416137E-3</v>
      </c>
      <c r="AO22" s="89">
        <f t="shared" si="4"/>
        <v>0.19415743703124999</v>
      </c>
      <c r="AP22" s="88">
        <f t="shared" si="7"/>
        <v>-1.0232081293211865</v>
      </c>
      <c r="AQ22" s="91">
        <f t="shared" si="8"/>
        <v>-0.46448004142171861</v>
      </c>
      <c r="AR22" s="91">
        <f t="shared" si="9"/>
        <v>-0.55872808789946804</v>
      </c>
      <c r="AS22" s="91">
        <f t="shared" si="1"/>
        <v>8.2067855803170837E-3</v>
      </c>
      <c r="AT22" s="91">
        <f t="shared" si="5"/>
        <v>8.0860923159904896E-2</v>
      </c>
    </row>
    <row r="23" spans="1:46" s="105" customFormat="1">
      <c r="F23" s="105">
        <f>SUM(F16:F22)</f>
        <v>8900309.7124300003</v>
      </c>
      <c r="G23" s="105">
        <f t="shared" ref="G23:AF23" si="13">SUM(G16:G22)</f>
        <v>-4936043.3705000002</v>
      </c>
      <c r="H23" s="105">
        <f t="shared" si="13"/>
        <v>-2232539.9551400002</v>
      </c>
      <c r="I23" s="105">
        <f t="shared" si="13"/>
        <v>-155340.44196999999</v>
      </c>
      <c r="J23" s="105">
        <f t="shared" si="13"/>
        <v>627148.51005000004</v>
      </c>
      <c r="K23" s="105">
        <f t="shared" si="13"/>
        <v>-959507.05247</v>
      </c>
      <c r="L23" s="105">
        <f t="shared" si="13"/>
        <v>-1542492.81804</v>
      </c>
      <c r="M23" s="105">
        <f t="shared" si="13"/>
        <v>162698.67921</v>
      </c>
      <c r="N23" s="105">
        <f t="shared" si="13"/>
        <v>0</v>
      </c>
      <c r="O23" s="105">
        <f t="shared" si="13"/>
        <v>11830742.99635</v>
      </c>
      <c r="P23" s="105">
        <f t="shared" si="13"/>
        <v>-6809937.4813899994</v>
      </c>
      <c r="Q23" s="105">
        <f t="shared" si="13"/>
        <v>-2546693.83005</v>
      </c>
      <c r="R23" s="105">
        <f t="shared" si="13"/>
        <v>-202505.67408</v>
      </c>
      <c r="S23" s="105">
        <f t="shared" si="13"/>
        <v>622523.99893999996</v>
      </c>
      <c r="T23" s="105">
        <f t="shared" si="13"/>
        <v>-1135047.58445</v>
      </c>
      <c r="U23" s="105">
        <f t="shared" si="13"/>
        <v>-2007377.6788999999</v>
      </c>
      <c r="V23" s="105">
        <f t="shared" si="13"/>
        <v>514816.27142</v>
      </c>
      <c r="Y23" s="105">
        <f t="shared" si="13"/>
        <v>14579905.945520001</v>
      </c>
      <c r="Z23" s="105">
        <f t="shared" si="13"/>
        <v>14788251.080209998</v>
      </c>
      <c r="AA23" s="105">
        <f t="shared" si="13"/>
        <v>15005207.048710002</v>
      </c>
      <c r="AB23" s="105">
        <f t="shared" si="13"/>
        <v>14753278.287139999</v>
      </c>
      <c r="AC23" s="105">
        <f t="shared" si="13"/>
        <v>14783744.696939999</v>
      </c>
      <c r="AD23" s="105">
        <f t="shared" si="13"/>
        <v>14588706.19875</v>
      </c>
      <c r="AE23" s="105">
        <f t="shared" si="13"/>
        <v>14772120.100860002</v>
      </c>
      <c r="AF23" s="105">
        <f t="shared" si="13"/>
        <v>14540554.049219999</v>
      </c>
      <c r="AG23" s="105">
        <f>SUM(AG16:AG22)</f>
        <v>2036086.5325199999</v>
      </c>
      <c r="AH23" s="105">
        <f>SUM(AH16:AH22)</f>
        <v>4209918.8275499996</v>
      </c>
      <c r="AI23" s="105">
        <f>SUM(AI16:AI22)</f>
        <v>2050167.56244</v>
      </c>
      <c r="AJ23" s="105">
        <f>SUM(AJ16:AJ22)</f>
        <v>4146081.47328</v>
      </c>
      <c r="AK23" s="101">
        <f t="shared" si="2"/>
        <v>-1.0335342729953734</v>
      </c>
      <c r="AL23" s="101">
        <f t="shared" si="12"/>
        <v>-0.55459231532206321</v>
      </c>
      <c r="AM23" s="101">
        <f t="shared" si="3"/>
        <v>-0.47894195767331016</v>
      </c>
      <c r="AN23" s="101">
        <f t="shared" si="0"/>
        <v>1.1069539966160656E-2</v>
      </c>
      <c r="AO23" s="102">
        <f t="shared" si="4"/>
        <v>1.0223134680491945</v>
      </c>
      <c r="AP23" s="101">
        <f t="shared" si="7"/>
        <v>-1.0209872916398068</v>
      </c>
      <c r="AQ23" s="101">
        <f t="shared" si="8"/>
        <v>-0.57561367730589608</v>
      </c>
      <c r="AR23" s="101">
        <f t="shared" si="9"/>
        <v>-0.44537361433391071</v>
      </c>
      <c r="AS23" s="101">
        <f t="shared" si="1"/>
        <v>3.4768108920387598E-2</v>
      </c>
      <c r="AT23" s="102">
        <f t="shared" si="5"/>
        <v>1.0676522143386098</v>
      </c>
    </row>
    <row r="24" spans="1:46" s="106" customFormat="1">
      <c r="F24" s="106">
        <f>F14+F23</f>
        <v>26190782.597499996</v>
      </c>
      <c r="G24" s="106">
        <f t="shared" ref="G24:AJ24" si="14">G14+G23</f>
        <v>-16710231.702420002</v>
      </c>
      <c r="H24" s="106">
        <f t="shared" si="14"/>
        <v>-5282981.1784699997</v>
      </c>
      <c r="I24" s="106">
        <f t="shared" si="14"/>
        <v>-659243.63078999997</v>
      </c>
      <c r="J24" s="106">
        <f t="shared" si="14"/>
        <v>1726766.0680900002</v>
      </c>
      <c r="K24" s="106">
        <f t="shared" si="14"/>
        <v>-2623153.9767400003</v>
      </c>
      <c r="L24" s="106">
        <f t="shared" si="14"/>
        <v>-3512682.6399300005</v>
      </c>
      <c r="M24" s="106">
        <f t="shared" si="14"/>
        <v>359773.16062000004</v>
      </c>
      <c r="N24" s="106">
        <f t="shared" si="14"/>
        <v>0</v>
      </c>
      <c r="O24" s="106">
        <f t="shared" si="14"/>
        <v>34711066.436180003</v>
      </c>
      <c r="P24" s="106">
        <f t="shared" si="14"/>
        <v>-22301831.591869999</v>
      </c>
      <c r="Q24" s="106">
        <f t="shared" si="14"/>
        <v>-5778339.4740700005</v>
      </c>
      <c r="R24" s="106">
        <f t="shared" si="14"/>
        <v>-880275.63924000005</v>
      </c>
      <c r="S24" s="106">
        <f t="shared" si="14"/>
        <v>1662830.7874899998</v>
      </c>
      <c r="T24" s="106">
        <f t="shared" si="14"/>
        <v>-2760712.0158699998</v>
      </c>
      <c r="U24" s="106">
        <f t="shared" si="14"/>
        <v>-4044785.4543699995</v>
      </c>
      <c r="V24" s="106">
        <f t="shared" si="14"/>
        <v>1658603.7584799998</v>
      </c>
      <c r="W24" s="106">
        <f t="shared" si="14"/>
        <v>0</v>
      </c>
      <c r="X24" s="106">
        <f t="shared" si="14"/>
        <v>0</v>
      </c>
      <c r="Y24" s="106">
        <f t="shared" si="14"/>
        <v>40547668.82034</v>
      </c>
      <c r="Z24" s="106">
        <f t="shared" si="14"/>
        <v>41463738.354999997</v>
      </c>
      <c r="AA24" s="106">
        <f t="shared" si="14"/>
        <v>43031838.043509997</v>
      </c>
      <c r="AB24" s="106">
        <f t="shared" si="14"/>
        <v>42808105.151620001</v>
      </c>
      <c r="AC24" s="106">
        <f t="shared" si="14"/>
        <v>44156190.080399998</v>
      </c>
      <c r="AD24" s="106">
        <f t="shared" si="14"/>
        <v>42244447.510340005</v>
      </c>
      <c r="AE24" s="106">
        <f t="shared" si="14"/>
        <v>42270621.763390005</v>
      </c>
      <c r="AF24" s="106">
        <f t="shared" si="14"/>
        <v>42001930.500749998</v>
      </c>
      <c r="AG24" s="106">
        <f t="shared" si="14"/>
        <v>5905048.654240001</v>
      </c>
      <c r="AH24" s="106">
        <f t="shared" si="14"/>
        <v>11422075.440019999</v>
      </c>
      <c r="AI24" s="106">
        <f t="shared" si="14"/>
        <v>5874829.4813599996</v>
      </c>
      <c r="AJ24" s="106">
        <f t="shared" si="14"/>
        <v>10301967.488329999</v>
      </c>
      <c r="AK24" s="102">
        <f t="shared" si="2"/>
        <v>-1.0332462178065316</v>
      </c>
      <c r="AL24" s="102">
        <f t="shared" si="12"/>
        <v>-0.63801956433386808</v>
      </c>
      <c r="AM24" s="102">
        <f t="shared" si="3"/>
        <v>-0.39522665347266361</v>
      </c>
      <c r="AN24" s="102">
        <f t="shared" si="0"/>
        <v>8.4119941478688551E-3</v>
      </c>
      <c r="AO24" s="102">
        <f t="shared" si="4"/>
        <v>0.75357727760723603</v>
      </c>
      <c r="AP24" s="102">
        <f t="shared" si="7"/>
        <v>-0.9824853249793466</v>
      </c>
      <c r="AQ24" s="102">
        <f t="shared" si="8"/>
        <v>-0.64249917624612007</v>
      </c>
      <c r="AR24" s="102">
        <f t="shared" si="9"/>
        <v>-0.33998614873322647</v>
      </c>
      <c r="AS24" s="102">
        <f t="shared" si="1"/>
        <v>3.9105190773209661E-2</v>
      </c>
      <c r="AT24" s="102">
        <f t="shared" si="5"/>
        <v>0.93428981009641765</v>
      </c>
    </row>
    <row r="25" spans="1:46" ht="15">
      <c r="A25" s="71" t="s">
        <v>217</v>
      </c>
      <c r="AK25" s="107">
        <f>-AK23+AP23</f>
        <v>1.2546981355566533E-2</v>
      </c>
      <c r="AL25" s="107">
        <f>-AL23+AQ23</f>
        <v>-2.1021361983832865E-2</v>
      </c>
      <c r="AM25" s="107">
        <f>-AM23+AR23</f>
        <v>3.3568343339399453E-2</v>
      </c>
      <c r="AN25" s="91"/>
      <c r="AO25" s="89"/>
      <c r="AP25" s="88"/>
      <c r="AQ25" s="91"/>
      <c r="AR25" s="91"/>
      <c r="AS25" s="91"/>
    </row>
    <row r="26" spans="1:46" ht="15">
      <c r="A26" s="71">
        <v>16</v>
      </c>
      <c r="B26" s="71">
        <v>585</v>
      </c>
      <c r="C26" s="71" t="s">
        <v>218</v>
      </c>
      <c r="D26" s="91">
        <v>0.47724942959250088</v>
      </c>
      <c r="F26" s="71">
        <v>592810.76823000005</v>
      </c>
      <c r="G26" s="71">
        <v>-455285.33938999998</v>
      </c>
      <c r="H26" s="71">
        <v>-120466.43921</v>
      </c>
      <c r="I26" s="71">
        <v>-9774.0154399999992</v>
      </c>
      <c r="J26" s="71">
        <v>16803.622179999998</v>
      </c>
      <c r="K26" s="71">
        <v>-64538.561580000001</v>
      </c>
      <c r="L26" s="71">
        <v>-78536.330619999993</v>
      </c>
      <c r="M26" s="71">
        <v>-75543.870039999994</v>
      </c>
      <c r="O26" s="71">
        <v>748311.06426999997</v>
      </c>
      <c r="P26" s="71">
        <v>-429548.27331000002</v>
      </c>
      <c r="Q26" s="71">
        <v>-140372.91200000001</v>
      </c>
      <c r="R26" s="71">
        <v>-17886.29639</v>
      </c>
      <c r="S26" s="71">
        <v>16533.386450000002</v>
      </c>
      <c r="T26" s="71">
        <v>-87378.683229999995</v>
      </c>
      <c r="U26" s="71">
        <v>-103339.51673</v>
      </c>
      <c r="V26" s="71">
        <v>61282.01685</v>
      </c>
      <c r="Y26" s="71">
        <v>1411901</v>
      </c>
      <c r="Z26" s="71">
        <v>1400908.08195</v>
      </c>
      <c r="AA26" s="71">
        <v>1441873.14341</v>
      </c>
      <c r="AB26" s="71">
        <v>1468597.4469600001</v>
      </c>
      <c r="AC26" s="71">
        <v>1418532.55094</v>
      </c>
      <c r="AD26" s="71">
        <v>1339688.3650700001</v>
      </c>
      <c r="AE26" s="71">
        <v>1316324.9562299999</v>
      </c>
      <c r="AF26" s="71">
        <v>1344108.79577</v>
      </c>
      <c r="AG26" s="71">
        <v>480000</v>
      </c>
      <c r="AH26" s="71">
        <v>691189.55010999995</v>
      </c>
      <c r="AI26" s="71">
        <v>480000</v>
      </c>
      <c r="AJ26" s="71">
        <v>627267.18784999999</v>
      </c>
      <c r="AK26" s="88">
        <f t="shared" si="2"/>
        <v>-1.2007154765175172</v>
      </c>
      <c r="AL26" s="89">
        <f t="shared" ref="AL26:AL34" si="15">G26/F26</f>
        <v>-0.76801125045245022</v>
      </c>
      <c r="AM26" s="90">
        <f t="shared" si="3"/>
        <v>-0.43270422606506703</v>
      </c>
      <c r="AN26" s="91">
        <f t="shared" ref="AN26:AN34" si="16">M26/((AB26/2+AC26+AD26+AE26+AF26/2)/4)</f>
        <v>-5.5132466500946671E-2</v>
      </c>
      <c r="AO26" s="89">
        <f t="shared" si="4"/>
        <v>0.30680664135416658</v>
      </c>
      <c r="AP26" s="88">
        <f t="shared" si="7"/>
        <v>-1.0182828125805496</v>
      </c>
      <c r="AQ26" s="91">
        <f t="shared" si="8"/>
        <v>-0.57402368322461905</v>
      </c>
      <c r="AR26" s="91">
        <f t="shared" ref="AR26:AR34" si="17">(Q26+R26+S26+T26+U26)/O26</f>
        <v>-0.44425912935593065</v>
      </c>
      <c r="AS26" s="91">
        <f t="shared" ref="AS26:AS34" si="18">V26/((Y26/2+Z26+AA26+AB26+AC26/2)/4)</f>
        <v>4.2805200687713936E-2</v>
      </c>
      <c r="AT26" s="91">
        <f t="shared" si="5"/>
        <v>0.4399782293958332</v>
      </c>
    </row>
    <row r="27" spans="1:46" ht="15">
      <c r="A27" s="71">
        <v>17</v>
      </c>
      <c r="B27" s="71">
        <v>3211</v>
      </c>
      <c r="C27" s="71" t="s">
        <v>219</v>
      </c>
      <c r="D27" s="91">
        <v>0.45656970351227227</v>
      </c>
      <c r="F27" s="71">
        <v>7815199.1389499996</v>
      </c>
      <c r="G27" s="71">
        <v>-3020442.5014599999</v>
      </c>
      <c r="H27" s="71">
        <v>-1979189.5645099999</v>
      </c>
      <c r="I27" s="71">
        <v>-133529.20079999999</v>
      </c>
      <c r="J27" s="71">
        <v>382969.29453999997</v>
      </c>
      <c r="K27" s="71">
        <v>-542278.91229999997</v>
      </c>
      <c r="L27" s="71">
        <v>-1932670.2005799999</v>
      </c>
      <c r="M27" s="71">
        <v>955703.96111999999</v>
      </c>
      <c r="O27" s="71">
        <v>9407729.0770599991</v>
      </c>
      <c r="P27" s="71">
        <v>-3854835.5883300002</v>
      </c>
      <c r="Q27" s="71">
        <v>-1894543.0481799999</v>
      </c>
      <c r="R27" s="71">
        <v>-161427.66529999999</v>
      </c>
      <c r="S27" s="71">
        <v>521332.42346000002</v>
      </c>
      <c r="T27" s="71">
        <v>-1072862.77999</v>
      </c>
      <c r="U27" s="71">
        <v>-2001951.04327</v>
      </c>
      <c r="V27" s="71">
        <v>1765413.9164499999</v>
      </c>
      <c r="Y27" s="71">
        <v>11977839</v>
      </c>
      <c r="Z27" s="71">
        <v>11683739.213740001</v>
      </c>
      <c r="AA27" s="71">
        <v>11486248.400830001</v>
      </c>
      <c r="AB27" s="71">
        <v>11813361.087579999</v>
      </c>
      <c r="AC27" s="71">
        <v>13060111.77747</v>
      </c>
      <c r="AD27" s="71">
        <v>13306979.14941</v>
      </c>
      <c r="AE27" s="71">
        <v>14289109.56701</v>
      </c>
      <c r="AF27" s="71">
        <v>15045764.505790001</v>
      </c>
      <c r="AG27" s="71">
        <v>1597929.8885600001</v>
      </c>
      <c r="AH27" s="71">
        <v>3718100.06831</v>
      </c>
      <c r="AI27" s="71">
        <v>2017545.14068</v>
      </c>
      <c r="AJ27" s="71">
        <v>3100708.76107</v>
      </c>
      <c r="AK27" s="88">
        <f t="shared" si="2"/>
        <v>-0.92449865405230391</v>
      </c>
      <c r="AL27" s="89">
        <f t="shared" si="15"/>
        <v>-0.38648311421861059</v>
      </c>
      <c r="AM27" s="90">
        <f t="shared" si="3"/>
        <v>-0.53801553983369332</v>
      </c>
      <c r="AN27" s="91">
        <f t="shared" si="16"/>
        <v>7.0680630389590257E-2</v>
      </c>
      <c r="AO27" s="89">
        <f t="shared" si="4"/>
        <v>0.53687206226519768</v>
      </c>
      <c r="AP27" s="88">
        <f t="shared" si="7"/>
        <v>-0.89971635367875269</v>
      </c>
      <c r="AQ27" s="91">
        <f t="shared" si="8"/>
        <v>-0.40975197699195132</v>
      </c>
      <c r="AR27" s="91">
        <f t="shared" si="17"/>
        <v>-0.48996437668680143</v>
      </c>
      <c r="AS27" s="91">
        <f t="shared" si="18"/>
        <v>0.14865916143995633</v>
      </c>
      <c r="AT27" s="91">
        <f t="shared" si="5"/>
        <v>1.326823032054695</v>
      </c>
    </row>
    <row r="28" spans="1:46" ht="15">
      <c r="A28" s="71">
        <v>18</v>
      </c>
      <c r="B28" s="71">
        <v>1427</v>
      </c>
      <c r="C28" s="71" t="s">
        <v>220</v>
      </c>
      <c r="D28" s="91">
        <v>0.39025842412708228</v>
      </c>
      <c r="F28" s="71">
        <v>9972968.1913300008</v>
      </c>
      <c r="G28" s="71">
        <v>-6713339.7966700001</v>
      </c>
      <c r="H28" s="71">
        <v>-2062697.0963399999</v>
      </c>
      <c r="I28" s="71">
        <v>-122473.76912</v>
      </c>
      <c r="J28" s="71">
        <v>715051.29650000005</v>
      </c>
      <c r="K28" s="71">
        <v>-1096706.7143699999</v>
      </c>
      <c r="L28" s="71">
        <v>-1210797.78727</v>
      </c>
      <c r="M28" s="71">
        <v>397482.96977999998</v>
      </c>
      <c r="O28" s="71">
        <v>15401135.72232</v>
      </c>
      <c r="P28" s="71">
        <v>-10686133.777419999</v>
      </c>
      <c r="Q28" s="71">
        <v>-2409422.4139399999</v>
      </c>
      <c r="R28" s="71">
        <v>-302756.49255999998</v>
      </c>
      <c r="S28" s="71">
        <v>1033586.7132</v>
      </c>
      <c r="T28" s="71">
        <v>-1764155.3673700001</v>
      </c>
      <c r="U28" s="71">
        <v>-1746047.25948</v>
      </c>
      <c r="V28" s="71">
        <v>2160238.8969999999</v>
      </c>
      <c r="Y28" s="98">
        <v>20716133.655859999</v>
      </c>
      <c r="Z28" s="98">
        <v>20716133.655859999</v>
      </c>
      <c r="AA28" s="71">
        <v>20716133.655859999</v>
      </c>
      <c r="AB28" s="71">
        <v>21477255.127300002</v>
      </c>
      <c r="AC28" s="71">
        <v>20340925.15024</v>
      </c>
      <c r="AD28" s="71">
        <v>19297502.19255</v>
      </c>
      <c r="AE28" s="71">
        <v>17700505.748369999</v>
      </c>
      <c r="AF28" s="71">
        <v>16861003.933910001</v>
      </c>
      <c r="AG28" s="71">
        <v>2510822.6739099999</v>
      </c>
      <c r="AH28" s="71">
        <v>4362932.2636399996</v>
      </c>
      <c r="AI28" s="71">
        <v>2684729.7852599998</v>
      </c>
      <c r="AJ28" s="71">
        <v>4801923.3167500002</v>
      </c>
      <c r="AK28" s="88">
        <f t="shared" si="2"/>
        <v>-1.0519399707291075</v>
      </c>
      <c r="AL28" s="89">
        <f t="shared" si="15"/>
        <v>-0.67315363569556375</v>
      </c>
      <c r="AM28" s="90">
        <f t="shared" si="3"/>
        <v>-0.3787863350335437</v>
      </c>
      <c r="AN28" s="91">
        <f t="shared" si="16"/>
        <v>2.078123304442029E-2</v>
      </c>
      <c r="AO28" s="89">
        <f t="shared" si="4"/>
        <v>0.78860581914576677</v>
      </c>
      <c r="AP28" s="88">
        <f t="shared" si="7"/>
        <v>-1.0307635023671247</v>
      </c>
      <c r="AQ28" s="91">
        <f t="shared" si="8"/>
        <v>-0.69385362028419673</v>
      </c>
      <c r="AR28" s="91">
        <f t="shared" si="17"/>
        <v>-0.33690988208292794</v>
      </c>
      <c r="AS28" s="91">
        <f t="shared" si="18"/>
        <v>0.10356132960001797</v>
      </c>
      <c r="AT28" s="91">
        <f t="shared" si="5"/>
        <v>0.73765049558270324</v>
      </c>
    </row>
    <row r="29" spans="1:46" ht="15">
      <c r="A29" s="71">
        <v>19</v>
      </c>
      <c r="B29" s="71">
        <v>3268</v>
      </c>
      <c r="C29" s="71" t="s">
        <v>221</v>
      </c>
      <c r="D29" s="91">
        <v>0.38398471211653684</v>
      </c>
      <c r="F29" s="71">
        <v>320765.66609999997</v>
      </c>
      <c r="G29" s="71">
        <v>-109716.74445</v>
      </c>
      <c r="H29" s="71">
        <v>-67136.671820000003</v>
      </c>
      <c r="I29" s="71">
        <v>-4643.0523000000003</v>
      </c>
      <c r="J29" s="71">
        <v>20885.109120000001</v>
      </c>
      <c r="K29" s="71">
        <v>-42459.270920000003</v>
      </c>
      <c r="L29" s="71">
        <v>-86503.932100000005</v>
      </c>
      <c r="M29" s="71">
        <v>44866.207770000001</v>
      </c>
      <c r="O29" s="71">
        <v>461048.43904999999</v>
      </c>
      <c r="P29" s="71">
        <v>-445243.21607000002</v>
      </c>
      <c r="Q29" s="71">
        <v>-84219.144830000005</v>
      </c>
      <c r="R29" s="71">
        <v>-7794.60383</v>
      </c>
      <c r="S29" s="71">
        <v>37765.02938</v>
      </c>
      <c r="T29" s="71">
        <v>-38914.927889999999</v>
      </c>
      <c r="U29" s="71">
        <v>-127674.83339</v>
      </c>
      <c r="V29" s="71">
        <v>-73577.459619999994</v>
      </c>
      <c r="Y29" s="71">
        <v>1311718</v>
      </c>
      <c r="Z29" s="71">
        <v>1397662.3757100001</v>
      </c>
      <c r="AA29" s="71">
        <v>1409468.14268</v>
      </c>
      <c r="AB29" s="71">
        <v>1386887.94319</v>
      </c>
      <c r="AC29" s="71">
        <v>1356774.7223799999</v>
      </c>
      <c r="AD29" s="71">
        <v>1329232.4235700001</v>
      </c>
      <c r="AE29" s="71">
        <v>1324187.6256899999</v>
      </c>
      <c r="AF29" s="71">
        <v>1289109.45628</v>
      </c>
      <c r="AG29" s="71">
        <v>480000</v>
      </c>
      <c r="AH29" s="71">
        <v>805258.21767000004</v>
      </c>
      <c r="AI29" s="71">
        <v>480000</v>
      </c>
      <c r="AJ29" s="71">
        <v>787592.33458000002</v>
      </c>
      <c r="AK29" s="88">
        <f t="shared" si="2"/>
        <v>-0.90276046682541133</v>
      </c>
      <c r="AL29" s="89">
        <f t="shared" si="15"/>
        <v>-0.34204640971704048</v>
      </c>
      <c r="AM29" s="90">
        <f t="shared" si="3"/>
        <v>-0.56071405710837086</v>
      </c>
      <c r="AN29" s="91">
        <f t="shared" si="16"/>
        <v>3.3556159110650172E-2</v>
      </c>
      <c r="AO29" s="89">
        <f t="shared" si="4"/>
        <v>0.64081736370833342</v>
      </c>
      <c r="AP29" s="88">
        <f t="shared" si="7"/>
        <v>-1.444710881144019</v>
      </c>
      <c r="AQ29" s="91">
        <f t="shared" si="8"/>
        <v>-0.96571895349528358</v>
      </c>
      <c r="AR29" s="91">
        <f t="shared" si="17"/>
        <v>-0.47899192764873544</v>
      </c>
      <c r="AS29" s="91">
        <f t="shared" si="18"/>
        <v>-5.323729016522271E-2</v>
      </c>
      <c r="AT29" s="91">
        <f t="shared" si="5"/>
        <v>0.6776212868125</v>
      </c>
    </row>
    <row r="30" spans="1:46" ht="15">
      <c r="A30" s="71">
        <v>20</v>
      </c>
      <c r="B30" s="71">
        <v>1209</v>
      </c>
      <c r="C30" s="71" t="s">
        <v>222</v>
      </c>
      <c r="D30" s="91">
        <v>0.32547941081574094</v>
      </c>
      <c r="F30" s="71">
        <v>66421191.696110003</v>
      </c>
      <c r="G30" s="71">
        <v>-35077642.938019998</v>
      </c>
      <c r="H30" s="71">
        <v>-15579653.39958</v>
      </c>
      <c r="I30" s="71">
        <v>-715782.53596000001</v>
      </c>
      <c r="J30" s="71">
        <v>2389687.43983</v>
      </c>
      <c r="K30" s="71">
        <v>-1689730.80067</v>
      </c>
      <c r="L30" s="71">
        <v>-4440143.8240499999</v>
      </c>
      <c r="M30" s="71">
        <v>15070849.101469999</v>
      </c>
      <c r="O30" s="71">
        <v>87882378.250269994</v>
      </c>
      <c r="P30" s="71">
        <v>-46401143.679119997</v>
      </c>
      <c r="Q30" s="71">
        <v>-19297157.155680001</v>
      </c>
      <c r="R30" s="71">
        <v>-1071998.5676299999</v>
      </c>
      <c r="S30" s="71">
        <v>3104807.46514</v>
      </c>
      <c r="T30" s="71">
        <v>-6029509.3000999996</v>
      </c>
      <c r="U30" s="71">
        <v>-6722995.6823500004</v>
      </c>
      <c r="V30" s="71">
        <v>23509563.576329999</v>
      </c>
      <c r="Y30" s="71">
        <v>141084447</v>
      </c>
      <c r="Z30" s="71">
        <v>145321691.35306999</v>
      </c>
      <c r="AA30" s="71">
        <v>156270402.82409999</v>
      </c>
      <c r="AB30" s="71">
        <v>163789858.4788</v>
      </c>
      <c r="AC30" s="71">
        <v>168156775.50895</v>
      </c>
      <c r="AD30" s="71">
        <v>168509782.00650999</v>
      </c>
      <c r="AE30" s="71">
        <v>165490526.90718001</v>
      </c>
      <c r="AF30" s="71">
        <v>173169506.42732999</v>
      </c>
      <c r="AG30" s="71">
        <v>14374858.298660001</v>
      </c>
      <c r="AH30" s="71">
        <v>55868561.865950003</v>
      </c>
      <c r="AI30" s="71">
        <v>14735521.277039999</v>
      </c>
      <c r="AJ30" s="71">
        <v>65759275.696450002</v>
      </c>
      <c r="AK30" s="88">
        <f t="shared" si="2"/>
        <v>-0.82975424937577169</v>
      </c>
      <c r="AL30" s="89">
        <f t="shared" si="15"/>
        <v>-0.52810920795439964</v>
      </c>
      <c r="AM30" s="90">
        <f t="shared" si="3"/>
        <v>-0.30164504142137211</v>
      </c>
      <c r="AN30" s="91">
        <f t="shared" si="16"/>
        <v>8.9889787413121133E-2</v>
      </c>
      <c r="AO30" s="89">
        <f t="shared" si="4"/>
        <v>3.4626365406503901</v>
      </c>
      <c r="AP30" s="88">
        <f t="shared" si="7"/>
        <v>-0.86954857664545759</v>
      </c>
      <c r="AQ30" s="91">
        <f t="shared" si="8"/>
        <v>-0.52799144268694664</v>
      </c>
      <c r="AR30" s="91">
        <f t="shared" si="17"/>
        <v>-0.34155713395851101</v>
      </c>
      <c r="AS30" s="91">
        <f t="shared" si="18"/>
        <v>0.15167397649488296</v>
      </c>
      <c r="AT30" s="91">
        <f t="shared" si="5"/>
        <v>2.88654696312088</v>
      </c>
    </row>
    <row r="31" spans="1:46" ht="15">
      <c r="A31" s="71">
        <v>21</v>
      </c>
      <c r="B31" s="71">
        <v>1216</v>
      </c>
      <c r="C31" s="71" t="s">
        <v>223</v>
      </c>
      <c r="D31" s="91">
        <v>0.32373149203827767</v>
      </c>
      <c r="F31" s="71">
        <v>1541045.2726700001</v>
      </c>
      <c r="G31" s="71">
        <v>-1018319.4274</v>
      </c>
      <c r="H31" s="71">
        <v>-148592.09703999999</v>
      </c>
      <c r="I31" s="71">
        <v>-19177.7729</v>
      </c>
      <c r="J31" s="71">
        <v>67728.301810000004</v>
      </c>
      <c r="K31" s="71">
        <v>-134831.95611</v>
      </c>
      <c r="L31" s="71">
        <v>-244341.35501</v>
      </c>
      <c r="M31" s="71">
        <v>314679.75767000002</v>
      </c>
      <c r="O31" s="71">
        <v>1922129.9731000001</v>
      </c>
      <c r="P31" s="71">
        <v>-1203367.7808399999</v>
      </c>
      <c r="Q31" s="71">
        <v>-143643.13398000001</v>
      </c>
      <c r="R31" s="71">
        <v>-29645.416959999999</v>
      </c>
      <c r="S31" s="71">
        <v>60239.223189999997</v>
      </c>
      <c r="T31" s="71">
        <v>-65875.803929999995</v>
      </c>
      <c r="U31" s="71">
        <v>-392396.73976999999</v>
      </c>
      <c r="V31" s="71">
        <v>486439.87377000001</v>
      </c>
      <c r="Y31" s="71">
        <v>5511578</v>
      </c>
      <c r="Z31" s="71">
        <v>6105590.7617600001</v>
      </c>
      <c r="AA31" s="71">
        <v>5894174.6210599998</v>
      </c>
      <c r="AB31" s="71">
        <v>5735775.62304</v>
      </c>
      <c r="AC31" s="71">
        <v>5393370.3532999996</v>
      </c>
      <c r="AD31" s="71">
        <v>6311894.1694599995</v>
      </c>
      <c r="AE31" s="71">
        <v>6206476.6453099996</v>
      </c>
      <c r="AF31" s="71">
        <v>5998264.9494000003</v>
      </c>
      <c r="AG31" s="71">
        <v>480000</v>
      </c>
      <c r="AH31" s="71">
        <v>3803138.2213900001</v>
      </c>
      <c r="AI31" s="71">
        <v>480000</v>
      </c>
      <c r="AJ31" s="71">
        <v>4015301.7029499998</v>
      </c>
      <c r="AK31" s="88">
        <f t="shared" si="2"/>
        <v>-0.97176529022757818</v>
      </c>
      <c r="AL31" s="89">
        <f t="shared" si="15"/>
        <v>-0.66079786587688605</v>
      </c>
      <c r="AM31" s="90">
        <f t="shared" si="3"/>
        <v>-0.31096742435069213</v>
      </c>
      <c r="AN31" s="91">
        <f t="shared" si="16"/>
        <v>5.2934591782656144E-2</v>
      </c>
      <c r="AO31" s="89">
        <f t="shared" si="4"/>
        <v>7.3652118811458323</v>
      </c>
      <c r="AP31" s="88">
        <f t="shared" si="7"/>
        <v>-0.92329326170789106</v>
      </c>
      <c r="AQ31" s="91">
        <f t="shared" si="8"/>
        <v>-0.62605952650497165</v>
      </c>
      <c r="AR31" s="91">
        <f t="shared" si="17"/>
        <v>-0.2972337352029194</v>
      </c>
      <c r="AS31" s="91">
        <f t="shared" si="18"/>
        <v>8.3912291749214746E-2</v>
      </c>
      <c r="AT31" s="91">
        <f t="shared" si="5"/>
        <v>6.9232046278958332</v>
      </c>
    </row>
    <row r="32" spans="1:46" ht="15">
      <c r="A32" s="71">
        <v>22</v>
      </c>
      <c r="B32" s="71">
        <v>1083</v>
      </c>
      <c r="C32" s="71" t="s">
        <v>224</v>
      </c>
      <c r="D32" s="91">
        <v>0.32197302868816574</v>
      </c>
      <c r="F32" s="71">
        <v>4915243.1515100002</v>
      </c>
      <c r="G32" s="71">
        <v>-1691646.9167299999</v>
      </c>
      <c r="H32" s="71">
        <v>-1750101.7287300001</v>
      </c>
      <c r="I32" s="71">
        <v>-49829.581319999998</v>
      </c>
      <c r="J32" s="71">
        <v>160087.62023999999</v>
      </c>
      <c r="K32" s="71">
        <v>-204486.78</v>
      </c>
      <c r="L32" s="71">
        <v>-1089174.7610500001</v>
      </c>
      <c r="M32" s="71">
        <v>572284.84649000003</v>
      </c>
      <c r="O32" s="71">
        <v>6643260.1991900001</v>
      </c>
      <c r="P32" s="71">
        <v>-2297841.6335200001</v>
      </c>
      <c r="Q32" s="71">
        <v>-2440411.3728</v>
      </c>
      <c r="R32" s="71">
        <v>-60190.522530000002</v>
      </c>
      <c r="S32" s="71">
        <v>230722.11215999999</v>
      </c>
      <c r="T32" s="71">
        <v>-340149.17969999998</v>
      </c>
      <c r="U32" s="71">
        <v>-1510869.5174400001</v>
      </c>
      <c r="V32" s="71">
        <v>732495.33128000004</v>
      </c>
      <c r="Y32" s="71">
        <v>9414691</v>
      </c>
      <c r="Z32" s="71">
        <v>9701815.8886200003</v>
      </c>
      <c r="AA32" s="71">
        <v>10028995.352940001</v>
      </c>
      <c r="AB32" s="71">
        <v>10129692.929579999</v>
      </c>
      <c r="AC32" s="71">
        <v>9582215.7940999996</v>
      </c>
      <c r="AD32" s="71">
        <v>9619502.6941500008</v>
      </c>
      <c r="AE32" s="71">
        <v>9745149.3044099994</v>
      </c>
      <c r="AF32" s="71">
        <v>10085110.490730001</v>
      </c>
      <c r="AG32" s="71">
        <v>1026734.50541</v>
      </c>
      <c r="AH32" s="71">
        <v>2080020.6338800001</v>
      </c>
      <c r="AI32" s="71">
        <v>937988.21065999998</v>
      </c>
      <c r="AJ32" s="71">
        <v>2439386.4876299999</v>
      </c>
      <c r="AK32" s="88">
        <f t="shared" si="2"/>
        <v>-0.9409813522997571</v>
      </c>
      <c r="AL32" s="89">
        <f t="shared" si="15"/>
        <v>-0.34416342479625106</v>
      </c>
      <c r="AM32" s="90">
        <f t="shared" si="3"/>
        <v>-0.59681792750350604</v>
      </c>
      <c r="AN32" s="91">
        <f t="shared" si="16"/>
        <v>5.8614318360121952E-2</v>
      </c>
      <c r="AO32" s="89">
        <f t="shared" si="4"/>
        <v>1.6006579399474177</v>
      </c>
      <c r="AP32" s="88">
        <f t="shared" si="7"/>
        <v>-0.96620332809072051</v>
      </c>
      <c r="AQ32" s="91">
        <f t="shared" si="8"/>
        <v>-0.34589065678929326</v>
      </c>
      <c r="AR32" s="91">
        <f t="shared" si="17"/>
        <v>-0.6203126713014272</v>
      </c>
      <c r="AS32" s="91">
        <f t="shared" si="18"/>
        <v>7.4442554024551147E-2</v>
      </c>
      <c r="AT32" s="91">
        <f t="shared" si="5"/>
        <v>1.0258602617522796</v>
      </c>
    </row>
    <row r="33" spans="3:46" s="105" customFormat="1">
      <c r="F33" s="105">
        <f>SUM(F26:F32)</f>
        <v>91579223.884900004</v>
      </c>
      <c r="G33" s="105">
        <f t="shared" ref="G33:AF33" si="19">SUM(G26:G32)</f>
        <v>-48086393.664119996</v>
      </c>
      <c r="H33" s="105">
        <f t="shared" si="19"/>
        <v>-21707836.997230001</v>
      </c>
      <c r="I33" s="105">
        <f t="shared" si="19"/>
        <v>-1055209.92784</v>
      </c>
      <c r="J33" s="105">
        <f t="shared" si="19"/>
        <v>3753212.6842200002</v>
      </c>
      <c r="K33" s="105">
        <f t="shared" si="19"/>
        <v>-3775032.9959499999</v>
      </c>
      <c r="L33" s="105">
        <f t="shared" si="19"/>
        <v>-9082168.1906799991</v>
      </c>
      <c r="M33" s="105">
        <f t="shared" si="19"/>
        <v>17280322.974259999</v>
      </c>
      <c r="N33" s="105">
        <f t="shared" si="19"/>
        <v>0</v>
      </c>
      <c r="O33" s="105">
        <f t="shared" si="19"/>
        <v>122465992.72526</v>
      </c>
      <c r="P33" s="105">
        <f t="shared" si="19"/>
        <v>-65318113.948609993</v>
      </c>
      <c r="Q33" s="105">
        <f t="shared" si="19"/>
        <v>-26409769.18141</v>
      </c>
      <c r="R33" s="105">
        <f t="shared" si="19"/>
        <v>-1651699.5651999998</v>
      </c>
      <c r="S33" s="105">
        <f t="shared" si="19"/>
        <v>5004986.35298</v>
      </c>
      <c r="T33" s="105">
        <f t="shared" si="19"/>
        <v>-9398846.0422099996</v>
      </c>
      <c r="U33" s="105">
        <f t="shared" si="19"/>
        <v>-12605274.592430001</v>
      </c>
      <c r="V33" s="105">
        <f t="shared" si="19"/>
        <v>28641856.152059998</v>
      </c>
      <c r="Y33" s="105">
        <f t="shared" si="19"/>
        <v>191428307.65586001</v>
      </c>
      <c r="Z33" s="105">
        <f t="shared" si="19"/>
        <v>196327541.33070996</v>
      </c>
      <c r="AA33" s="105">
        <f t="shared" si="19"/>
        <v>207247296.14087999</v>
      </c>
      <c r="AB33" s="105">
        <f t="shared" si="19"/>
        <v>215801428.63644999</v>
      </c>
      <c r="AC33" s="105">
        <f t="shared" si="19"/>
        <v>219308705.85738</v>
      </c>
      <c r="AD33" s="105">
        <f t="shared" si="19"/>
        <v>219714581.00071999</v>
      </c>
      <c r="AE33" s="105">
        <f t="shared" si="19"/>
        <v>216072280.75420001</v>
      </c>
      <c r="AF33" s="105">
        <f t="shared" si="19"/>
        <v>223792868.55921</v>
      </c>
      <c r="AG33" s="105">
        <f>SUM(AG26:AG32)</f>
        <v>20950345.36654</v>
      </c>
      <c r="AH33" s="105">
        <f>SUM(AH26:AH32)</f>
        <v>71329200.820950001</v>
      </c>
      <c r="AI33" s="105">
        <f>SUM(AI26:AI32)</f>
        <v>21815784.413639996</v>
      </c>
      <c r="AJ33" s="105">
        <f>SUM(AJ26:AJ32)</f>
        <v>81531455.487279996</v>
      </c>
      <c r="AK33" s="101">
        <f t="shared" si="2"/>
        <v>-0.87305204936098035</v>
      </c>
      <c r="AL33" s="101">
        <f t="shared" si="15"/>
        <v>-0.52507972468249642</v>
      </c>
      <c r="AM33" s="101">
        <f t="shared" si="3"/>
        <v>-0.34797232467848394</v>
      </c>
      <c r="AN33" s="101">
        <f t="shared" si="16"/>
        <v>7.9005449029751193E-2</v>
      </c>
      <c r="AO33" s="102">
        <f t="shared" si="4"/>
        <v>2.7372690315138821</v>
      </c>
      <c r="AP33" s="101">
        <f t="shared" si="7"/>
        <v>-0.90130096135752091</v>
      </c>
      <c r="AQ33" s="101">
        <f t="shared" si="8"/>
        <v>-0.53335715895550317</v>
      </c>
      <c r="AR33" s="101">
        <f t="shared" si="17"/>
        <v>-0.36794380240201774</v>
      </c>
      <c r="AS33" s="101">
        <f t="shared" si="18"/>
        <v>0.13891258044631516</v>
      </c>
      <c r="AT33" s="102">
        <f t="shared" si="5"/>
        <v>2.4046789956441748</v>
      </c>
    </row>
    <row r="34" spans="3:46" s="106" customFormat="1">
      <c r="F34" s="106">
        <f>F14+F23+F33</f>
        <v>117770006.4824</v>
      </c>
      <c r="G34" s="106">
        <f t="shared" ref="G34:AJ34" si="20">G14+G23+G33</f>
        <v>-64796625.36654</v>
      </c>
      <c r="H34" s="106">
        <f t="shared" si="20"/>
        <v>-26990818.175700001</v>
      </c>
      <c r="I34" s="106">
        <f t="shared" si="20"/>
        <v>-1714453.5586299999</v>
      </c>
      <c r="J34" s="106">
        <f t="shared" si="20"/>
        <v>5479978.7523100004</v>
      </c>
      <c r="K34" s="106">
        <f t="shared" si="20"/>
        <v>-6398186.9726900002</v>
      </c>
      <c r="L34" s="106">
        <f t="shared" si="20"/>
        <v>-12594850.83061</v>
      </c>
      <c r="M34" s="106">
        <f t="shared" si="20"/>
        <v>17640096.134879999</v>
      </c>
      <c r="N34" s="106">
        <f t="shared" si="20"/>
        <v>0</v>
      </c>
      <c r="O34" s="106">
        <f t="shared" si="20"/>
        <v>157177059.16144001</v>
      </c>
      <c r="P34" s="106">
        <f t="shared" si="20"/>
        <v>-87619945.540479988</v>
      </c>
      <c r="Q34" s="106">
        <f t="shared" si="20"/>
        <v>-32188108.655480001</v>
      </c>
      <c r="R34" s="106">
        <f t="shared" si="20"/>
        <v>-2531975.20444</v>
      </c>
      <c r="S34" s="106">
        <f t="shared" si="20"/>
        <v>6667817.14047</v>
      </c>
      <c r="T34" s="106">
        <f t="shared" si="20"/>
        <v>-12159558.058079999</v>
      </c>
      <c r="U34" s="106">
        <f t="shared" si="20"/>
        <v>-16650060.046800001</v>
      </c>
      <c r="V34" s="106">
        <f t="shared" si="20"/>
        <v>30300459.91054</v>
      </c>
      <c r="W34" s="106">
        <f t="shared" si="20"/>
        <v>0</v>
      </c>
      <c r="X34" s="106">
        <f t="shared" si="20"/>
        <v>0</v>
      </c>
      <c r="Y34" s="106">
        <f t="shared" si="20"/>
        <v>231975976.47620001</v>
      </c>
      <c r="Z34" s="106">
        <f t="shared" si="20"/>
        <v>237791279.68570995</v>
      </c>
      <c r="AA34" s="106">
        <f t="shared" si="20"/>
        <v>250279134.18438998</v>
      </c>
      <c r="AB34" s="106">
        <f t="shared" si="20"/>
        <v>258609533.78806999</v>
      </c>
      <c r="AC34" s="106">
        <f t="shared" si="20"/>
        <v>263464895.93777999</v>
      </c>
      <c r="AD34" s="106">
        <f t="shared" si="20"/>
        <v>261959028.51106</v>
      </c>
      <c r="AE34" s="106">
        <f t="shared" si="20"/>
        <v>258342902.51759002</v>
      </c>
      <c r="AF34" s="106">
        <f t="shared" si="20"/>
        <v>265794799.05996001</v>
      </c>
      <c r="AG34" s="106">
        <f t="shared" si="20"/>
        <v>26855394.020780001</v>
      </c>
      <c r="AH34" s="106">
        <f t="shared" si="20"/>
        <v>82751276.260969996</v>
      </c>
      <c r="AI34" s="106">
        <f t="shared" si="20"/>
        <v>27690613.894999996</v>
      </c>
      <c r="AJ34" s="106">
        <f t="shared" si="20"/>
        <v>91833422.975609988</v>
      </c>
      <c r="AK34" s="102">
        <f t="shared" si="2"/>
        <v>-0.90867750922517543</v>
      </c>
      <c r="AL34" s="102">
        <f t="shared" si="15"/>
        <v>-0.55019633013456148</v>
      </c>
      <c r="AM34" s="102">
        <f t="shared" si="3"/>
        <v>-0.35848117909061394</v>
      </c>
      <c r="AN34" s="102">
        <f t="shared" si="16"/>
        <v>6.7459346295536723E-2</v>
      </c>
      <c r="AO34" s="102">
        <f t="shared" si="4"/>
        <v>2.3164097886682118</v>
      </c>
      <c r="AP34" s="102">
        <f t="shared" si="7"/>
        <v>-0.9192297599639494</v>
      </c>
      <c r="AQ34" s="102">
        <f t="shared" si="8"/>
        <v>-0.55746014086243723</v>
      </c>
      <c r="AR34" s="102">
        <f t="shared" si="17"/>
        <v>-0.36176961910151217</v>
      </c>
      <c r="AS34" s="102">
        <f t="shared" si="18"/>
        <v>0.12188434518805948</v>
      </c>
      <c r="AT34" s="102">
        <f t="shared" si="5"/>
        <v>2.0813651885702824</v>
      </c>
    </row>
    <row r="35" spans="3:46" ht="15">
      <c r="D35" s="71" t="s">
        <v>225</v>
      </c>
      <c r="E35" s="71" t="s">
        <v>226</v>
      </c>
      <c r="AK35" s="107">
        <f>-AK33+AP33</f>
        <v>-2.824891199654056E-2</v>
      </c>
      <c r="AL35" s="107">
        <f>-AL33+AQ33</f>
        <v>-8.2774342730067563E-3</v>
      </c>
      <c r="AM35" s="107">
        <f>-AM33+AR33</f>
        <v>-1.9971477723533804E-2</v>
      </c>
      <c r="AN35" s="91"/>
      <c r="AO35" s="89"/>
      <c r="AP35" s="88"/>
      <c r="AQ35" s="91"/>
      <c r="AR35" s="91"/>
      <c r="AS35" s="91"/>
    </row>
    <row r="36" spans="3:46" ht="15">
      <c r="C36" s="71" t="s">
        <v>204</v>
      </c>
      <c r="D36" s="91">
        <v>0.31018140888327733</v>
      </c>
      <c r="E36" s="91">
        <v>0.8949689446297634</v>
      </c>
      <c r="F36" s="71">
        <v>785470.67952000001</v>
      </c>
      <c r="G36" s="71">
        <v>-504261.67258999997</v>
      </c>
      <c r="H36" s="71">
        <v>-141053.84885000001</v>
      </c>
      <c r="I36" s="71">
        <v>-25406.598000000002</v>
      </c>
      <c r="J36" s="71">
        <v>89671.485239999995</v>
      </c>
      <c r="K36" s="71">
        <v>-107808.83461000001</v>
      </c>
      <c r="L36" s="71">
        <v>-150587.42254999999</v>
      </c>
      <c r="M36" s="71">
        <v>-137672.92201000001</v>
      </c>
      <c r="O36" s="71">
        <v>894161.04390000005</v>
      </c>
      <c r="P36" s="71">
        <v>-545033.70074999996</v>
      </c>
      <c r="Q36" s="71">
        <v>-181873.68376000001</v>
      </c>
      <c r="R36" s="71">
        <v>-29281.307049999999</v>
      </c>
      <c r="S36" s="71">
        <v>103676.56193</v>
      </c>
      <c r="T36" s="71">
        <v>-162356.15989000001</v>
      </c>
      <c r="U36" s="71">
        <v>-207934.11997</v>
      </c>
      <c r="V36" s="71">
        <v>50757.685790000003</v>
      </c>
      <c r="Y36" s="71">
        <v>1679959</v>
      </c>
      <c r="Z36" s="71">
        <v>1705671.3738899999</v>
      </c>
      <c r="AA36" s="71">
        <v>1701827.10286</v>
      </c>
      <c r="AB36" s="71">
        <v>1737567.4180600001</v>
      </c>
      <c r="AC36" s="71">
        <v>1721880.2620699999</v>
      </c>
      <c r="AD36" s="71">
        <v>1562356.2510200001</v>
      </c>
      <c r="AE36" s="71">
        <v>1614668.4043000001</v>
      </c>
      <c r="AF36" s="71">
        <v>1629536.4691399999</v>
      </c>
      <c r="AG36" s="71">
        <v>255709.84200999999</v>
      </c>
      <c r="AH36" s="71">
        <v>610126.25165999995</v>
      </c>
      <c r="AI36" s="71">
        <v>230833.26109000001</v>
      </c>
      <c r="AJ36" s="71">
        <v>460322.74070999998</v>
      </c>
      <c r="AK36" s="88">
        <f t="shared" si="2"/>
        <v>-1.0687183026016767</v>
      </c>
      <c r="AL36" s="89">
        <f>G36/F36</f>
        <v>-0.6419866275570637</v>
      </c>
      <c r="AM36" s="90">
        <f t="shared" si="3"/>
        <v>-0.42673167504461307</v>
      </c>
      <c r="AN36" s="91">
        <f t="shared" ref="AN36:AN44" si="21">M36/((AB36/2+AC36+AD36+AE36+AF36/2)/4)</f>
        <v>-8.3660508480290455E-2</v>
      </c>
      <c r="AO36" s="89">
        <f t="shared" si="4"/>
        <v>0.99417856220695988</v>
      </c>
      <c r="AP36" s="88">
        <f t="shared" si="7"/>
        <v>-1.1438682287352999</v>
      </c>
      <c r="AQ36" s="91">
        <f t="shared" si="8"/>
        <v>-0.60954758034723178</v>
      </c>
      <c r="AR36" s="91">
        <f t="shared" ref="AR36:AR44" si="22">(Q36+R36+S36+T36+U36)/O36</f>
        <v>-0.53432064838806825</v>
      </c>
      <c r="AS36" s="91">
        <f t="shared" ref="AS36:AS44" si="23">V36/((Y36/2+Z36+AA36+AB36+AC36/2)/4)</f>
        <v>2.9656905115197411E-2</v>
      </c>
      <c r="AT36" s="91">
        <f t="shared" si="5"/>
        <v>1.386010045073431</v>
      </c>
    </row>
    <row r="37" spans="3:46" ht="15">
      <c r="C37" s="71" t="s">
        <v>211</v>
      </c>
      <c r="D37" s="91">
        <v>0.29722180213547</v>
      </c>
      <c r="E37" s="91">
        <v>0.61278850226698445</v>
      </c>
      <c r="F37" s="71">
        <v>822838.12225000001</v>
      </c>
      <c r="G37" s="71">
        <v>-370904.94452000002</v>
      </c>
      <c r="H37" s="71">
        <v>-186936.43367999999</v>
      </c>
      <c r="I37" s="71">
        <v>-15148.174000000001</v>
      </c>
      <c r="J37" s="71">
        <v>9725.2672700000003</v>
      </c>
      <c r="K37" s="71">
        <v>-48775.558490000003</v>
      </c>
      <c r="L37" s="71">
        <v>-214575.64441000001</v>
      </c>
      <c r="M37" s="71">
        <v>-24629.343369999999</v>
      </c>
      <c r="O37" s="71">
        <v>1031927.11236</v>
      </c>
      <c r="P37" s="71">
        <v>-468710.66269999999</v>
      </c>
      <c r="Q37" s="71">
        <v>-234453.49496000001</v>
      </c>
      <c r="R37" s="71">
        <v>-24506.639999999999</v>
      </c>
      <c r="S37" s="71">
        <v>11564.193869999999</v>
      </c>
      <c r="T37" s="71">
        <v>-81536.227249999996</v>
      </c>
      <c r="U37" s="71">
        <v>-329301.03266000003</v>
      </c>
      <c r="V37" s="71">
        <v>3078.2244999999998</v>
      </c>
      <c r="Y37" s="71">
        <v>1044409</v>
      </c>
      <c r="Z37" s="71">
        <v>1146833.95267</v>
      </c>
      <c r="AA37" s="71">
        <v>1214361.5407799999</v>
      </c>
      <c r="AB37" s="71">
        <v>1276883.6471299999</v>
      </c>
      <c r="AC37" s="71">
        <v>1289724.6228499999</v>
      </c>
      <c r="AD37" s="71">
        <v>1253309.1823499999</v>
      </c>
      <c r="AE37" s="71">
        <v>1234181.8260300001</v>
      </c>
      <c r="AF37" s="71">
        <v>1231892.8949899999</v>
      </c>
      <c r="AG37" s="71">
        <v>194683.13433999999</v>
      </c>
      <c r="AH37" s="71">
        <v>398183.44081</v>
      </c>
      <c r="AI37" s="71">
        <v>171448.62422</v>
      </c>
      <c r="AJ37" s="71">
        <v>383380.69660999998</v>
      </c>
      <c r="AK37" s="88">
        <f t="shared" si="2"/>
        <v>-1.0045906545623713</v>
      </c>
      <c r="AL37" s="89">
        <f>G37/F37</f>
        <v>-0.45076295627356611</v>
      </c>
      <c r="AM37" s="90">
        <f t="shared" si="3"/>
        <v>-0.55382769828880518</v>
      </c>
      <c r="AN37" s="91">
        <f t="shared" si="21"/>
        <v>-1.9579715612185303E-2</v>
      </c>
      <c r="AO37" s="89">
        <f t="shared" si="4"/>
        <v>1.2361258269302429</v>
      </c>
      <c r="AP37" s="88">
        <f t="shared" si="7"/>
        <v>-1.0920769986580721</v>
      </c>
      <c r="AQ37" s="91">
        <f t="shared" si="8"/>
        <v>-0.45420907841840358</v>
      </c>
      <c r="AR37" s="91">
        <f t="shared" si="22"/>
        <v>-0.63786792023966854</v>
      </c>
      <c r="AS37" s="91">
        <f t="shared" si="23"/>
        <v>2.5624399597815144E-3</v>
      </c>
      <c r="AT37" s="91">
        <f t="shared" si="5"/>
        <v>1.0452898611884964</v>
      </c>
    </row>
    <row r="38" spans="3:46" ht="15">
      <c r="C38" s="71" t="s">
        <v>224</v>
      </c>
      <c r="D38" s="91">
        <v>0.38978696097703153</v>
      </c>
      <c r="E38" s="91">
        <v>0.32197302868816574</v>
      </c>
      <c r="F38" s="71">
        <v>4915243.1515100002</v>
      </c>
      <c r="G38" s="71">
        <v>-1691646.9167299999</v>
      </c>
      <c r="H38" s="71">
        <v>-1750101.7287300001</v>
      </c>
      <c r="I38" s="71">
        <v>-49829.581319999998</v>
      </c>
      <c r="J38" s="71">
        <v>160087.62023999999</v>
      </c>
      <c r="K38" s="71">
        <v>-204486.78</v>
      </c>
      <c r="L38" s="71">
        <v>-1089174.7610500001</v>
      </c>
      <c r="M38" s="71">
        <v>572284.84649000003</v>
      </c>
      <c r="O38" s="71">
        <v>6643260.1991900001</v>
      </c>
      <c r="P38" s="71">
        <v>-2297841.6335200001</v>
      </c>
      <c r="Q38" s="71">
        <v>-2440411.3728</v>
      </c>
      <c r="R38" s="71">
        <v>-60190.522530000002</v>
      </c>
      <c r="S38" s="71">
        <v>230722.11215999999</v>
      </c>
      <c r="T38" s="71">
        <v>-340149.17969999998</v>
      </c>
      <c r="U38" s="71">
        <v>-1510869.5174400001</v>
      </c>
      <c r="V38" s="71">
        <v>732495.33128000004</v>
      </c>
      <c r="Y38" s="71">
        <v>9414691</v>
      </c>
      <c r="Z38" s="71">
        <v>9701815.8886200003</v>
      </c>
      <c r="AA38" s="71">
        <v>10028995.352940001</v>
      </c>
      <c r="AB38" s="71">
        <v>10129692.929579999</v>
      </c>
      <c r="AC38" s="71">
        <v>9582215.7940999996</v>
      </c>
      <c r="AD38" s="71">
        <v>9619502.6941500008</v>
      </c>
      <c r="AE38" s="71">
        <v>9745149.3044099994</v>
      </c>
      <c r="AF38" s="71">
        <v>10085110.490730001</v>
      </c>
      <c r="AG38" s="71">
        <v>1026734.50541</v>
      </c>
      <c r="AH38" s="71">
        <v>2080020.6338800001</v>
      </c>
      <c r="AI38" s="71">
        <v>937988.21065999998</v>
      </c>
      <c r="AJ38" s="71">
        <v>2439386.4876299999</v>
      </c>
      <c r="AK38" s="88">
        <f t="shared" si="2"/>
        <v>-0.9409813522997571</v>
      </c>
      <c r="AL38" s="89">
        <f>G38/F38</f>
        <v>-0.34416342479625106</v>
      </c>
      <c r="AM38" s="90">
        <f t="shared" si="3"/>
        <v>-0.59681792750350604</v>
      </c>
      <c r="AN38" s="91">
        <f t="shared" si="21"/>
        <v>5.8614318360121952E-2</v>
      </c>
      <c r="AO38" s="89">
        <f t="shared" si="4"/>
        <v>1.6006579399474177</v>
      </c>
      <c r="AP38" s="88">
        <f t="shared" si="7"/>
        <v>-0.96620332809072051</v>
      </c>
      <c r="AQ38" s="91">
        <f t="shared" si="8"/>
        <v>-0.34589065678929326</v>
      </c>
      <c r="AR38" s="91">
        <f t="shared" si="22"/>
        <v>-0.6203126713014272</v>
      </c>
      <c r="AS38" s="91">
        <f t="shared" si="23"/>
        <v>7.4442554024551147E-2</v>
      </c>
      <c r="AT38" s="91">
        <f t="shared" si="5"/>
        <v>1.0258602617522796</v>
      </c>
    </row>
    <row r="39" spans="3:46" ht="15">
      <c r="C39" s="71" t="s">
        <v>205</v>
      </c>
      <c r="D39" s="91">
        <v>0.39789464945395003</v>
      </c>
      <c r="E39" s="91">
        <v>0.8829077090053995</v>
      </c>
      <c r="F39" s="71">
        <v>5305194.7130100001</v>
      </c>
      <c r="G39" s="71">
        <v>-3790089.3568299999</v>
      </c>
      <c r="H39" s="71">
        <v>-1354327.28462</v>
      </c>
      <c r="I39" s="71">
        <v>-133475.959</v>
      </c>
      <c r="J39" s="71">
        <v>152137.21017000001</v>
      </c>
      <c r="K39" s="71">
        <v>-194341.72576</v>
      </c>
      <c r="L39" s="71">
        <v>-176568.01996999999</v>
      </c>
      <c r="M39" s="71">
        <v>-84418.744019999998</v>
      </c>
      <c r="O39" s="71">
        <v>7536581.3844699999</v>
      </c>
      <c r="P39" s="71">
        <v>-5083313.5366200004</v>
      </c>
      <c r="Q39" s="71">
        <v>-1313602.2575000001</v>
      </c>
      <c r="R39" s="71">
        <v>-207461.50399999999</v>
      </c>
      <c r="U39" s="71">
        <v>-254605.35466000001</v>
      </c>
      <c r="V39" s="71">
        <v>227015.89692</v>
      </c>
      <c r="Y39" s="71">
        <v>6743454</v>
      </c>
      <c r="Z39" s="71">
        <v>7225135.0675900001</v>
      </c>
      <c r="AA39" s="71">
        <v>7805810.2742400002</v>
      </c>
      <c r="AB39" s="71">
        <v>7619911.3401899999</v>
      </c>
      <c r="AC39" s="71">
        <v>7497441.6964499997</v>
      </c>
      <c r="AD39" s="71">
        <v>6727233.7947800001</v>
      </c>
      <c r="AE39" s="71">
        <v>7033454.5428799996</v>
      </c>
      <c r="AF39" s="71">
        <v>7100197.3245400004</v>
      </c>
      <c r="AG39" s="71">
        <v>1166449.85445</v>
      </c>
      <c r="AH39" s="71">
        <v>1522940.19466</v>
      </c>
      <c r="AI39" s="71">
        <v>1103776.1838100001</v>
      </c>
      <c r="AJ39" s="71">
        <v>1017010.53533</v>
      </c>
      <c r="AK39" s="88">
        <f t="shared" si="2"/>
        <v>-1.0360911207519781</v>
      </c>
      <c r="AL39" s="89">
        <f>G39/F39</f>
        <v>-0.71441098053112229</v>
      </c>
      <c r="AM39" s="90">
        <f t="shared" si="3"/>
        <v>-0.32168014022085589</v>
      </c>
      <c r="AN39" s="91">
        <f t="shared" si="21"/>
        <v>-1.1799315140186601E-2</v>
      </c>
      <c r="AO39" s="89">
        <f t="shared" si="4"/>
        <v>-7.8608009261899037E-2</v>
      </c>
      <c r="AP39" s="88">
        <f t="shared" si="7"/>
        <v>-0.91009203017613916</v>
      </c>
      <c r="AQ39" s="91">
        <f t="shared" si="8"/>
        <v>-0.67448532395533567</v>
      </c>
      <c r="AR39" s="91">
        <f t="shared" si="22"/>
        <v>-0.23560670622080351</v>
      </c>
      <c r="AS39" s="91">
        <f t="shared" si="23"/>
        <v>3.0501303251844004E-2</v>
      </c>
      <c r="AT39" s="91">
        <f t="shared" si="5"/>
        <v>0.3056199448694612</v>
      </c>
    </row>
    <row r="40" spans="3:46" ht="15">
      <c r="C40" s="71" t="s">
        <v>202</v>
      </c>
      <c r="D40" s="91">
        <v>0.67160977574178704</v>
      </c>
      <c r="E40" s="91">
        <v>1</v>
      </c>
      <c r="F40" s="71">
        <v>79.91225</v>
      </c>
      <c r="G40" s="71">
        <v>4.2395300000000002</v>
      </c>
      <c r="H40" s="71">
        <v>-129.43729999999999</v>
      </c>
      <c r="I40" s="71">
        <v>-151.61637999999999</v>
      </c>
      <c r="L40" s="71">
        <v>-3603.6698000000001</v>
      </c>
      <c r="M40" s="71">
        <v>3321.6847299999999</v>
      </c>
      <c r="O40" s="71">
        <v>212.77847</v>
      </c>
      <c r="P40" s="71">
        <v>-1731.4429</v>
      </c>
      <c r="Q40" s="71">
        <v>-159.53498999999999</v>
      </c>
      <c r="R40" s="71">
        <v>-204.01664</v>
      </c>
      <c r="S40" s="71">
        <v>1309.2039</v>
      </c>
      <c r="T40" s="71">
        <v>-1403.59869</v>
      </c>
      <c r="U40" s="71">
        <v>-4347.6980199999998</v>
      </c>
      <c r="V40" s="71">
        <v>2344.45921</v>
      </c>
      <c r="Y40" s="71">
        <v>168150</v>
      </c>
      <c r="Z40" s="71">
        <v>168445.64694999999</v>
      </c>
      <c r="AA40" s="71">
        <v>169138.31404</v>
      </c>
      <c r="AB40" s="71">
        <v>170037.30718</v>
      </c>
      <c r="AC40" s="71">
        <v>170637.81107</v>
      </c>
      <c r="AD40" s="71">
        <v>171350.38312000001</v>
      </c>
      <c r="AE40" s="71">
        <v>171960.87714</v>
      </c>
      <c r="AF40" s="71">
        <v>172718.90994000001</v>
      </c>
      <c r="AG40" s="71">
        <v>120000</v>
      </c>
      <c r="AH40" s="71">
        <v>167142.42603999999</v>
      </c>
      <c r="AI40" s="71">
        <v>120000</v>
      </c>
      <c r="AJ40" s="71">
        <v>170072.22683</v>
      </c>
      <c r="AK40" s="88">
        <f t="shared" si="2"/>
        <v>-48.61236518806566</v>
      </c>
      <c r="AL40" s="89"/>
      <c r="AM40" s="90">
        <f t="shared" si="3"/>
        <v>-48.61236518806566</v>
      </c>
      <c r="AN40" s="91">
        <f t="shared" si="21"/>
        <v>1.9387439036246335E-2</v>
      </c>
      <c r="AO40" s="89">
        <f t="shared" si="4"/>
        <v>0.41726855691666676</v>
      </c>
      <c r="AP40" s="88">
        <f t="shared" si="7"/>
        <v>-30.722503738277656</v>
      </c>
      <c r="AQ40" s="91">
        <f t="shared" si="8"/>
        <v>-8.1373030833429709</v>
      </c>
      <c r="AR40" s="91">
        <f t="shared" si="22"/>
        <v>-22.585200654934685</v>
      </c>
      <c r="AS40" s="91">
        <f t="shared" si="23"/>
        <v>1.3851738046991338E-2</v>
      </c>
      <c r="AT40" s="91">
        <f t="shared" si="5"/>
        <v>0.39285355033333325</v>
      </c>
    </row>
    <row r="41" spans="3:46" ht="15">
      <c r="C41" s="71" t="s">
        <v>201</v>
      </c>
      <c r="D41" s="91">
        <v>0.49877424624371741</v>
      </c>
      <c r="E41" s="91">
        <v>1.0406168574580639</v>
      </c>
      <c r="F41" s="71">
        <v>1187802.9739000001</v>
      </c>
      <c r="G41" s="71">
        <v>-454462.68394999998</v>
      </c>
      <c r="H41" s="71">
        <v>-469970.36251000001</v>
      </c>
      <c r="I41" s="71">
        <v>-19895.569309999999</v>
      </c>
      <c r="J41" s="71">
        <v>98544.822650000002</v>
      </c>
      <c r="K41" s="71">
        <v>-310978.55203999998</v>
      </c>
      <c r="L41" s="71">
        <v>-378486.86274999997</v>
      </c>
      <c r="M41" s="71">
        <v>-269678.91450000001</v>
      </c>
      <c r="O41" s="71">
        <v>1645821.7988499999</v>
      </c>
      <c r="P41" s="71">
        <v>-1178216.6658300001</v>
      </c>
      <c r="Q41" s="71">
        <v>-411368.81403000001</v>
      </c>
      <c r="R41" s="71">
        <v>-27770.629649999999</v>
      </c>
      <c r="S41" s="71">
        <v>113267.95226000001</v>
      </c>
      <c r="T41" s="71">
        <v>-251696.90148999999</v>
      </c>
      <c r="U41" s="71">
        <v>-417586.67733999999</v>
      </c>
      <c r="V41" s="71">
        <v>-266535.80809000001</v>
      </c>
      <c r="Y41" s="71">
        <v>3585822</v>
      </c>
      <c r="Z41" s="71">
        <v>3741282.5443099998</v>
      </c>
      <c r="AA41" s="71">
        <v>4335257.4796700003</v>
      </c>
      <c r="AB41" s="71">
        <v>4153949.2531400002</v>
      </c>
      <c r="AC41" s="71">
        <v>5459499.7226099996</v>
      </c>
      <c r="AD41" s="71">
        <v>5186996.2082599998</v>
      </c>
      <c r="AE41" s="71">
        <v>4109115.6628700001</v>
      </c>
      <c r="AF41" s="71">
        <v>3762329.5383299999</v>
      </c>
      <c r="AG41" s="71">
        <v>206550.00688</v>
      </c>
      <c r="AH41" s="71">
        <v>1553905.48762</v>
      </c>
      <c r="AI41" s="71">
        <v>183393.73216000001</v>
      </c>
      <c r="AJ41" s="71">
        <v>1406516.7431999999</v>
      </c>
      <c r="AK41" s="88">
        <f t="shared" si="2"/>
        <v>-1.2925116720908723</v>
      </c>
      <c r="AL41" s="89">
        <f>G41/F41</f>
        <v>-0.38260780107144327</v>
      </c>
      <c r="AM41" s="90">
        <f t="shared" si="3"/>
        <v>-0.90990387101942904</v>
      </c>
      <c r="AN41" s="91">
        <f t="shared" si="21"/>
        <v>-5.7642941738761631E-2</v>
      </c>
      <c r="AO41" s="89">
        <f t="shared" si="4"/>
        <v>6.6693828444087639</v>
      </c>
      <c r="AP41" s="88">
        <f t="shared" si="7"/>
        <v>-1.3205389171528898</v>
      </c>
      <c r="AQ41" s="91">
        <f t="shared" si="8"/>
        <v>-0.71588349762608938</v>
      </c>
      <c r="AR41" s="91">
        <f t="shared" si="22"/>
        <v>-0.60465541952680046</v>
      </c>
      <c r="AS41" s="91">
        <f t="shared" si="23"/>
        <v>-6.3638373890931438E-2</v>
      </c>
      <c r="AT41" s="91">
        <f t="shared" si="5"/>
        <v>6.5231442065396656</v>
      </c>
    </row>
    <row r="42" spans="3:46" ht="15">
      <c r="C42" s="71" t="s">
        <v>216</v>
      </c>
      <c r="D42" s="91">
        <v>0.38214589499111717</v>
      </c>
      <c r="E42" s="91">
        <v>0.50243180309517566</v>
      </c>
      <c r="F42" s="71">
        <v>2480407.0128799998</v>
      </c>
      <c r="G42" s="71">
        <v>-929819.34007000003</v>
      </c>
      <c r="H42" s="71">
        <v>-897000.56128000002</v>
      </c>
      <c r="I42" s="71">
        <v>-38845.201970000002</v>
      </c>
      <c r="J42" s="71">
        <v>6100.4480400000002</v>
      </c>
      <c r="K42" s="71">
        <v>-136594.00047999999</v>
      </c>
      <c r="L42" s="71">
        <v>-574391.92295000004</v>
      </c>
      <c r="M42" s="71">
        <v>-19839.179339999999</v>
      </c>
      <c r="O42" s="71">
        <v>3424970.3955000001</v>
      </c>
      <c r="P42" s="71">
        <v>-1590830.39117</v>
      </c>
      <c r="Q42" s="71">
        <v>-956534.25743999996</v>
      </c>
      <c r="R42" s="71">
        <v>-44671.734539999998</v>
      </c>
      <c r="S42" s="71">
        <v>13085.40762</v>
      </c>
      <c r="T42" s="71">
        <v>-215675.72493</v>
      </c>
      <c r="U42" s="71">
        <v>-709830.85089999996</v>
      </c>
      <c r="V42" s="71">
        <v>30342.347249999999</v>
      </c>
      <c r="Y42" s="71">
        <v>3911946</v>
      </c>
      <c r="Z42" s="71">
        <v>3883706.40968</v>
      </c>
      <c r="AA42" s="71">
        <v>3731706.4025500002</v>
      </c>
      <c r="AB42" s="71">
        <v>3530783.9473899999</v>
      </c>
      <c r="AC42" s="71">
        <v>3373474.5499100001</v>
      </c>
      <c r="AD42" s="71">
        <v>3324988.8955600001</v>
      </c>
      <c r="AE42" s="71">
        <v>3464531.9426199999</v>
      </c>
      <c r="AF42" s="71">
        <v>3316217.4841100001</v>
      </c>
      <c r="AG42" s="71">
        <v>495311.66248</v>
      </c>
      <c r="AH42" s="71">
        <v>535363.02075999998</v>
      </c>
      <c r="AI42" s="71">
        <v>515565.49926999997</v>
      </c>
      <c r="AJ42" s="71">
        <v>615666.37523000001</v>
      </c>
      <c r="AK42" s="88">
        <f t="shared" si="2"/>
        <v>-1.036342247607716</v>
      </c>
      <c r="AL42" s="89">
        <f>G42/F42</f>
        <v>-0.37486563102012321</v>
      </c>
      <c r="AM42" s="90">
        <f t="shared" si="3"/>
        <v>-0.66147661658759282</v>
      </c>
      <c r="AN42" s="91">
        <f t="shared" si="21"/>
        <v>-5.8408523252416137E-3</v>
      </c>
      <c r="AO42" s="89">
        <f t="shared" si="4"/>
        <v>0.19415743703124999</v>
      </c>
      <c r="AP42" s="88">
        <f t="shared" si="7"/>
        <v>-1.0232081293211865</v>
      </c>
      <c r="AQ42" s="91">
        <f t="shared" si="8"/>
        <v>-0.46448004142171861</v>
      </c>
      <c r="AR42" s="91">
        <f t="shared" si="22"/>
        <v>-0.55872808789946804</v>
      </c>
      <c r="AS42" s="91">
        <f t="shared" si="23"/>
        <v>8.2067855803170837E-3</v>
      </c>
      <c r="AT42" s="91">
        <f t="shared" si="5"/>
        <v>8.0860923159904896E-2</v>
      </c>
    </row>
    <row r="43" spans="3:46" ht="15">
      <c r="C43" s="71" t="s">
        <v>206</v>
      </c>
      <c r="D43" s="91">
        <v>0.65728096534589953</v>
      </c>
      <c r="E43" s="91">
        <v>0.86113740101238756</v>
      </c>
      <c r="F43" s="71">
        <v>5452294.6495899996</v>
      </c>
      <c r="G43" s="71">
        <v>-3703206.2116100001</v>
      </c>
      <c r="H43" s="71">
        <v>-473174.90904</v>
      </c>
      <c r="I43" s="71">
        <v>-147871.52299999999</v>
      </c>
      <c r="J43" s="71">
        <v>433861.46427</v>
      </c>
      <c r="K43" s="71">
        <v>-482812.67830000003</v>
      </c>
      <c r="L43" s="71">
        <v>-812368.99129999999</v>
      </c>
      <c r="M43" s="71">
        <v>507195.11382000003</v>
      </c>
      <c r="O43" s="71">
        <v>7767850.8240599995</v>
      </c>
      <c r="P43" s="71">
        <v>-5150834.7452800004</v>
      </c>
      <c r="Q43" s="71">
        <v>-701370.29003000003</v>
      </c>
      <c r="R43" s="71">
        <v>-229182.035</v>
      </c>
      <c r="S43" s="71">
        <v>462590.21416999999</v>
      </c>
      <c r="T43" s="71">
        <v>-513595.50782</v>
      </c>
      <c r="U43" s="71">
        <v>-706753.96695999999</v>
      </c>
      <c r="V43" s="71">
        <v>979913.17058000003</v>
      </c>
      <c r="Y43" s="98">
        <v>8226226.8748199996</v>
      </c>
      <c r="Z43" s="98">
        <v>8226226.8748199996</v>
      </c>
      <c r="AA43" s="98">
        <v>8226226.8748199996</v>
      </c>
      <c r="AB43" s="71">
        <v>8226226.8748199996</v>
      </c>
      <c r="AC43" s="71">
        <v>8035205.4071699996</v>
      </c>
      <c r="AD43" s="71">
        <v>7574789.6451599998</v>
      </c>
      <c r="AE43" s="71">
        <v>7689072.5270100003</v>
      </c>
      <c r="AF43" s="71">
        <v>7734519.8318499997</v>
      </c>
      <c r="AG43" s="71">
        <v>1236238.9536900001</v>
      </c>
      <c r="AH43" s="71">
        <v>1693665.4474299999</v>
      </c>
      <c r="AI43" s="71">
        <v>1089759.03746</v>
      </c>
      <c r="AJ43" s="71">
        <v>1739112.13228</v>
      </c>
      <c r="AK43" s="88">
        <f t="shared" si="2"/>
        <v>-0.95108081683918977</v>
      </c>
      <c r="AL43" s="89">
        <f>G43/F43</f>
        <v>-0.67920140960989206</v>
      </c>
      <c r="AM43" s="90">
        <f t="shared" si="3"/>
        <v>-0.27187940722929765</v>
      </c>
      <c r="AN43" s="91">
        <f t="shared" si="21"/>
        <v>6.4859869447369309E-2</v>
      </c>
      <c r="AO43" s="89">
        <f t="shared" si="4"/>
        <v>0.59586851083474923</v>
      </c>
      <c r="AP43" s="88">
        <f t="shared" si="7"/>
        <v>-0.8804425427090532</v>
      </c>
      <c r="AQ43" s="91">
        <f t="shared" si="8"/>
        <v>-0.66309650660719421</v>
      </c>
      <c r="AR43" s="91">
        <f t="shared" si="22"/>
        <v>-0.21734603610185904</v>
      </c>
      <c r="AS43" s="91">
        <f t="shared" si="23"/>
        <v>0.11946738034656586</v>
      </c>
      <c r="AT43" s="91">
        <f t="shared" si="5"/>
        <v>0.37001462571183819</v>
      </c>
    </row>
    <row r="44" spans="3:46" s="105" customFormat="1">
      <c r="F44" s="105">
        <f>SUM(F36:F43)</f>
        <v>20949331.214909997</v>
      </c>
      <c r="G44" s="105">
        <f t="shared" ref="G44:AF44" si="24">SUM(G36:G43)</f>
        <v>-11444386.886770001</v>
      </c>
      <c r="H44" s="105">
        <f t="shared" si="24"/>
        <v>-5272694.5660100002</v>
      </c>
      <c r="I44" s="105">
        <f t="shared" si="24"/>
        <v>-430624.22297999996</v>
      </c>
      <c r="J44" s="105">
        <f t="shared" si="24"/>
        <v>950128.31787999999</v>
      </c>
      <c r="K44" s="105">
        <f t="shared" si="24"/>
        <v>-1485798.12968</v>
      </c>
      <c r="L44" s="105">
        <f t="shared" si="24"/>
        <v>-3399757.2947800001</v>
      </c>
      <c r="M44" s="105">
        <f t="shared" si="24"/>
        <v>546562.54180000001</v>
      </c>
      <c r="N44" s="105">
        <f t="shared" si="24"/>
        <v>0</v>
      </c>
      <c r="O44" s="105">
        <f t="shared" si="24"/>
        <v>28944785.536800001</v>
      </c>
      <c r="P44" s="105">
        <f t="shared" si="24"/>
        <v>-16316512.77877</v>
      </c>
      <c r="Q44" s="105">
        <f t="shared" si="24"/>
        <v>-6239773.7055099998</v>
      </c>
      <c r="R44" s="105">
        <f t="shared" si="24"/>
        <v>-623268.38940999995</v>
      </c>
      <c r="S44" s="105">
        <f t="shared" si="24"/>
        <v>936215.64590999996</v>
      </c>
      <c r="T44" s="105">
        <f t="shared" si="24"/>
        <v>-1566413.2997699999</v>
      </c>
      <c r="U44" s="105">
        <f t="shared" si="24"/>
        <v>-4141229.21795</v>
      </c>
      <c r="V44" s="105">
        <f t="shared" si="24"/>
        <v>1759411.3074400001</v>
      </c>
      <c r="Y44" s="105">
        <f t="shared" si="24"/>
        <v>34774657.874820001</v>
      </c>
      <c r="Z44" s="105">
        <f t="shared" si="24"/>
        <v>35799117.758529998</v>
      </c>
      <c r="AA44" s="105">
        <f t="shared" si="24"/>
        <v>37213323.341899998</v>
      </c>
      <c r="AB44" s="105">
        <f t="shared" si="24"/>
        <v>36845052.717489995</v>
      </c>
      <c r="AC44" s="105">
        <f t="shared" si="24"/>
        <v>37130079.866229996</v>
      </c>
      <c r="AD44" s="105">
        <f t="shared" si="24"/>
        <v>35420527.054399997</v>
      </c>
      <c r="AE44" s="105">
        <f t="shared" si="24"/>
        <v>35062135.08726</v>
      </c>
      <c r="AF44" s="105">
        <f t="shared" si="24"/>
        <v>35032522.943630002</v>
      </c>
      <c r="AG44" s="105">
        <f>SUM(AG36:AG43)</f>
        <v>4701677.9592599999</v>
      </c>
      <c r="AH44" s="105">
        <f>SUM(AH36:AH43)</f>
        <v>8561346.9028600007</v>
      </c>
      <c r="AI44" s="105">
        <f>SUM(AI36:AI43)</f>
        <v>4352764.5486700004</v>
      </c>
      <c r="AJ44" s="105">
        <f>SUM(AJ36:AJ43)</f>
        <v>8231467.9378200006</v>
      </c>
      <c r="AK44" s="101">
        <f t="shared" si="2"/>
        <v>-1.0063869135514347</v>
      </c>
      <c r="AL44" s="101">
        <f>G44/F44</f>
        <v>-0.54628888957681065</v>
      </c>
      <c r="AM44" s="101">
        <f t="shared" si="3"/>
        <v>-0.46009802397462407</v>
      </c>
      <c r="AN44" s="101">
        <f t="shared" si="21"/>
        <v>1.5229723916285407E-2</v>
      </c>
      <c r="AO44" s="102">
        <f t="shared" si="4"/>
        <v>0.89108963872974689</v>
      </c>
      <c r="AP44" s="101">
        <f t="shared" si="7"/>
        <v>-0.96566553274210676</v>
      </c>
      <c r="AQ44" s="101">
        <f t="shared" si="8"/>
        <v>-0.56371164878818714</v>
      </c>
      <c r="AR44" s="101">
        <f t="shared" si="22"/>
        <v>-0.40195388395391962</v>
      </c>
      <c r="AS44" s="101">
        <f t="shared" si="23"/>
        <v>4.8265906708913682E-2</v>
      </c>
      <c r="AT44" s="102">
        <f>AH44/AG44-1</f>
        <v>0.82091308189203938</v>
      </c>
    </row>
    <row r="45" spans="3:46" ht="15">
      <c r="AK45" s="107">
        <f>-AK44+AP44</f>
        <v>4.0721380809327967E-2</v>
      </c>
      <c r="AL45" s="107">
        <f>-AL44+AQ44</f>
        <v>-1.7422759211376482E-2</v>
      </c>
      <c r="AM45" s="107">
        <f>-AM44+AR44</f>
        <v>5.8144140020704449E-2</v>
      </c>
      <c r="AN45" s="91"/>
    </row>
    <row r="46" spans="3:46" s="98" customFormat="1" ht="15">
      <c r="C46" s="98" t="s">
        <v>227</v>
      </c>
      <c r="AK46" s="108">
        <v>0.86899999999999999</v>
      </c>
      <c r="AL46" s="108">
        <v>0.48</v>
      </c>
      <c r="AM46" s="108">
        <v>0.38900000000000001</v>
      </c>
      <c r="AN46" s="108">
        <v>0.309</v>
      </c>
      <c r="AO46" s="109">
        <v>1.47</v>
      </c>
      <c r="AP46" s="108">
        <v>0.84899999999999998</v>
      </c>
      <c r="AQ46" s="108">
        <v>0.49099999999999999</v>
      </c>
      <c r="AR46" s="108">
        <v>0.35799999999999998</v>
      </c>
      <c r="AS46" s="108">
        <v>0.312</v>
      </c>
      <c r="AT46" s="110">
        <v>1.87</v>
      </c>
    </row>
    <row r="48" spans="3:46">
      <c r="F48" s="71">
        <f>F6+F7+F8+F9+F10+F11+F12+F13+F16+F18+F17+F19+F20+F21+F22</f>
        <v>26190782.597499993</v>
      </c>
      <c r="G48" s="71">
        <f t="shared" ref="G48:V48" si="25">G6+G7+G8+G9+G10+G11+G12+G13+G16+G18+G17+G19+G20+G21+G22</f>
        <v>-16710231.702420002</v>
      </c>
      <c r="H48" s="71">
        <f t="shared" si="25"/>
        <v>-5282981.1784699997</v>
      </c>
      <c r="I48" s="71">
        <f t="shared" si="25"/>
        <v>-659243.63079000008</v>
      </c>
      <c r="J48" s="71">
        <f t="shared" si="25"/>
        <v>1726766.0680899997</v>
      </c>
      <c r="K48" s="71">
        <f t="shared" si="25"/>
        <v>-2623153.9767400008</v>
      </c>
      <c r="L48" s="71">
        <f t="shared" si="25"/>
        <v>-3512682.639930001</v>
      </c>
      <c r="M48" s="71">
        <f t="shared" si="25"/>
        <v>359773.16062000004</v>
      </c>
      <c r="O48" s="71">
        <f t="shared" si="25"/>
        <v>34711066.436179996</v>
      </c>
      <c r="P48" s="71">
        <f t="shared" si="25"/>
        <v>-22301831.591870002</v>
      </c>
      <c r="Q48" s="71">
        <f t="shared" si="25"/>
        <v>-5778339.4740700005</v>
      </c>
      <c r="R48" s="71">
        <f t="shared" si="25"/>
        <v>-880275.63924000005</v>
      </c>
      <c r="S48" s="71">
        <f t="shared" si="25"/>
        <v>1662830.78749</v>
      </c>
      <c r="T48" s="71">
        <f t="shared" si="25"/>
        <v>-2760712.0158699998</v>
      </c>
      <c r="U48" s="71">
        <f t="shared" si="25"/>
        <v>-4044785.4543700004</v>
      </c>
      <c r="V48" s="71">
        <f t="shared" si="25"/>
        <v>1658603.7584800001</v>
      </c>
    </row>
    <row r="49" spans="6:44">
      <c r="AK49" s="104">
        <f>AK46-AP46</f>
        <v>2.0000000000000018E-2</v>
      </c>
      <c r="AL49" s="104">
        <f>AL46-AQ46</f>
        <v>-1.100000000000001E-2</v>
      </c>
      <c r="AM49" s="104">
        <f>AM46-AR46</f>
        <v>3.1000000000000028E-2</v>
      </c>
    </row>
    <row r="50" spans="6:44" ht="15">
      <c r="F50" s="111">
        <f>G50+H50</f>
        <v>-1.033246217806532</v>
      </c>
      <c r="G50" s="112">
        <f>G48/F48</f>
        <v>-0.63801956433386819</v>
      </c>
      <c r="H50" s="112">
        <f>(H48+I48+J48+K48+L48)/F48</f>
        <v>-0.39522665347266372</v>
      </c>
      <c r="N50" s="111">
        <f>P50+Q50</f>
        <v>-0.98248532497934682</v>
      </c>
      <c r="P50" s="112">
        <f>P48/O48</f>
        <v>-0.6424991762461203</v>
      </c>
      <c r="Q50" s="91">
        <f>(Q48+R48+S48+T48+U48)/O48</f>
        <v>-0.33998614873322652</v>
      </c>
    </row>
    <row r="51" spans="6:44">
      <c r="AI51" s="143">
        <v>2019</v>
      </c>
      <c r="AJ51" s="143"/>
      <c r="AK51" s="143"/>
      <c r="AL51" s="143"/>
      <c r="AM51" s="143"/>
      <c r="AN51" s="143">
        <v>2018</v>
      </c>
      <c r="AO51" s="143"/>
      <c r="AP51" s="143"/>
      <c r="AQ51" s="143"/>
      <c r="AR51" s="143"/>
    </row>
    <row r="52" spans="6:44">
      <c r="AI52" s="71" t="s">
        <v>157</v>
      </c>
      <c r="AJ52" s="71" t="s">
        <v>13</v>
      </c>
      <c r="AK52" s="71" t="s">
        <v>156</v>
      </c>
      <c r="AL52" s="71" t="s">
        <v>199</v>
      </c>
      <c r="AM52" s="71" t="s">
        <v>200</v>
      </c>
      <c r="AN52" s="71" t="s">
        <v>157</v>
      </c>
      <c r="AO52" s="71" t="s">
        <v>13</v>
      </c>
      <c r="AP52" s="71" t="s">
        <v>156</v>
      </c>
      <c r="AQ52" s="71" t="s">
        <v>199</v>
      </c>
      <c r="AR52" s="71" t="s">
        <v>200</v>
      </c>
    </row>
    <row r="53" spans="6:44" ht="15">
      <c r="AH53" s="71" t="s">
        <v>228</v>
      </c>
      <c r="AI53" s="90">
        <v>1.05</v>
      </c>
      <c r="AJ53" s="90">
        <v>0.69</v>
      </c>
      <c r="AK53" s="90">
        <v>0.36</v>
      </c>
      <c r="AL53" s="114">
        <v>7.0205227754407814E-3</v>
      </c>
      <c r="AM53" s="115">
        <v>0.60952422607546097</v>
      </c>
      <c r="AN53" s="90">
        <v>0.96257708925829899</v>
      </c>
      <c r="AO53" s="90">
        <v>0.67708370256303996</v>
      </c>
      <c r="AP53" s="90">
        <v>0.28549338669525998</v>
      </c>
      <c r="AQ53" s="114">
        <v>4.1431424445063592E-2</v>
      </c>
      <c r="AR53" s="115">
        <v>0.86410628627807173</v>
      </c>
    </row>
    <row r="54" spans="6:44" ht="15">
      <c r="AH54" s="71" t="s">
        <v>229</v>
      </c>
      <c r="AI54" s="90">
        <v>1.07</v>
      </c>
      <c r="AJ54" s="90">
        <v>0.64</v>
      </c>
      <c r="AK54" s="90">
        <v>0.43</v>
      </c>
      <c r="AL54" s="114">
        <v>1.1069539966160656E-2</v>
      </c>
      <c r="AM54" s="115">
        <v>1.0223134680491945</v>
      </c>
      <c r="AN54" s="90">
        <v>1.01</v>
      </c>
      <c r="AO54" s="90">
        <v>0.6</v>
      </c>
      <c r="AP54" s="90">
        <v>0.41</v>
      </c>
      <c r="AQ54" s="114">
        <v>3.4768108920387598E-2</v>
      </c>
      <c r="AR54" s="115">
        <v>1.0676522143386098</v>
      </c>
    </row>
    <row r="55" spans="6:44" ht="15">
      <c r="AH55" s="71" t="s">
        <v>230</v>
      </c>
      <c r="AI55" s="90">
        <v>0.92</v>
      </c>
      <c r="AJ55" s="90">
        <v>0.52507972468249597</v>
      </c>
      <c r="AK55" s="90">
        <v>0.38</v>
      </c>
      <c r="AL55" s="114">
        <v>7.9005449029751193E-2</v>
      </c>
      <c r="AM55" s="115">
        <v>2.7372690315138821</v>
      </c>
      <c r="AN55" s="90">
        <v>0.90130096135752102</v>
      </c>
      <c r="AO55" s="90">
        <v>0.53335715895550295</v>
      </c>
      <c r="AP55" s="90">
        <v>0.36794380240201802</v>
      </c>
      <c r="AQ55" s="114">
        <v>0.13891258044631516</v>
      </c>
      <c r="AR55" s="115">
        <v>2.4046789956441748</v>
      </c>
    </row>
    <row r="56" spans="6:44" ht="15">
      <c r="AH56" s="71" t="s">
        <v>231</v>
      </c>
      <c r="AI56" s="90">
        <v>1.05</v>
      </c>
      <c r="AJ56" s="90">
        <v>0.59</v>
      </c>
      <c r="AK56" s="90">
        <v>0.46009802397462402</v>
      </c>
      <c r="AL56" s="114">
        <v>1.5229723916285407E-2</v>
      </c>
      <c r="AM56" s="115">
        <v>0.89108963872974689</v>
      </c>
      <c r="AN56" s="90">
        <v>0.96566553274210698</v>
      </c>
      <c r="AO56" s="90">
        <v>0.56999999999999995</v>
      </c>
      <c r="AP56" s="90">
        <v>0.40195388395392001</v>
      </c>
      <c r="AQ56" s="114">
        <v>4.8265906708913682E-2</v>
      </c>
      <c r="AR56" s="115">
        <v>0.82091308189203938</v>
      </c>
    </row>
    <row r="57" spans="6:44" ht="15">
      <c r="AH57" s="71" t="s">
        <v>232</v>
      </c>
      <c r="AI57" s="90">
        <v>0.88</v>
      </c>
      <c r="AJ57" s="90">
        <v>0.49</v>
      </c>
      <c r="AK57" s="90">
        <v>0.38900000000000001</v>
      </c>
      <c r="AL57" s="114">
        <v>0.309</v>
      </c>
      <c r="AM57" s="115">
        <v>1.47</v>
      </c>
      <c r="AN57" s="90">
        <v>0.84899999999999998</v>
      </c>
      <c r="AO57" s="90">
        <v>0.49099999999999999</v>
      </c>
      <c r="AP57" s="90">
        <v>0.35799999999999998</v>
      </c>
      <c r="AQ57" s="114">
        <v>0.312</v>
      </c>
      <c r="AR57" s="115">
        <v>1.87</v>
      </c>
    </row>
    <row r="60" spans="6:44" ht="15">
      <c r="AI60" s="71" t="s">
        <v>155</v>
      </c>
      <c r="AJ60" s="113">
        <v>2018</v>
      </c>
    </row>
    <row r="61" spans="6:44" ht="15">
      <c r="AH61" s="71" t="s">
        <v>228</v>
      </c>
      <c r="AI61" s="91">
        <v>0</v>
      </c>
      <c r="AJ61" s="91">
        <v>4.1431424445063592E-2</v>
      </c>
    </row>
    <row r="62" spans="6:44" ht="15">
      <c r="AH62" s="71" t="s">
        <v>229</v>
      </c>
      <c r="AI62" s="91">
        <v>-0.01</v>
      </c>
      <c r="AJ62" s="91">
        <v>3.4768108920387598E-2</v>
      </c>
    </row>
    <row r="63" spans="6:44" ht="15">
      <c r="AH63" s="71" t="s">
        <v>230</v>
      </c>
      <c r="AI63" s="91">
        <v>7.6999999999999999E-2</v>
      </c>
      <c r="AJ63" s="91">
        <v>0.13891258044631516</v>
      </c>
    </row>
    <row r="64" spans="6:44" ht="15">
      <c r="AH64" s="71" t="s">
        <v>231</v>
      </c>
      <c r="AI64" s="91">
        <v>-8.9999999999999993E-3</v>
      </c>
      <c r="AJ64" s="91">
        <v>4.8265906708913682E-2</v>
      </c>
    </row>
    <row r="65" spans="34:36" ht="15">
      <c r="AH65" s="71" t="s">
        <v>232</v>
      </c>
      <c r="AI65" s="91">
        <v>0.309</v>
      </c>
      <c r="AJ65" s="91">
        <v>0.312</v>
      </c>
    </row>
  </sheetData>
  <mergeCells count="7">
    <mergeCell ref="AI51:AM51"/>
    <mergeCell ref="AN51:AR51"/>
    <mergeCell ref="A4:C4"/>
    <mergeCell ref="O4:V4"/>
    <mergeCell ref="AB4:AF4"/>
    <mergeCell ref="AK4:AO4"/>
    <mergeCell ref="AP4:AT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pane xSplit="2" ySplit="17" topLeftCell="C18" activePane="bottomRight" state="frozenSplit"/>
      <selection pane="topRight"/>
      <selection pane="bottomLeft"/>
      <selection pane="bottomRight" activeCell="I26" sqref="I26"/>
    </sheetView>
  </sheetViews>
  <sheetFormatPr defaultRowHeight="12"/>
  <cols>
    <col min="1" max="1" width="9.140625" style="19" customWidth="1"/>
    <col min="2" max="2" width="43.85546875" style="19" customWidth="1"/>
    <col min="3" max="3" width="31.85546875" style="14" customWidth="1"/>
    <col min="4" max="4" width="29.140625" style="14" customWidth="1"/>
    <col min="5" max="5" width="23.85546875" style="15" customWidth="1"/>
    <col min="6" max="6" width="18.140625" style="15" customWidth="1"/>
    <col min="7" max="7" width="21.85546875" style="15" customWidth="1"/>
    <col min="8" max="8" width="15.7109375" style="15" customWidth="1"/>
    <col min="9" max="210" width="9.140625" style="15"/>
    <col min="211" max="211" width="9.140625" style="15" customWidth="1"/>
    <col min="212" max="212" width="43.85546875" style="15" customWidth="1"/>
    <col min="213" max="230" width="18.7109375" style="15" customWidth="1"/>
    <col min="231" max="231" width="20.5703125" style="15" customWidth="1"/>
    <col min="232" max="232" width="25.5703125" style="15" customWidth="1"/>
    <col min="233" max="233" width="28.28515625" style="15" customWidth="1"/>
    <col min="234" max="234" width="18.7109375" style="15" customWidth="1"/>
    <col min="235" max="235" width="20.140625" style="15" customWidth="1"/>
    <col min="236" max="236" width="27" style="15" customWidth="1"/>
    <col min="237" max="259" width="18.7109375" style="15" customWidth="1"/>
    <col min="260" max="466" width="9.140625" style="15"/>
    <col min="467" max="467" width="9.140625" style="15" customWidth="1"/>
    <col min="468" max="468" width="43.85546875" style="15" customWidth="1"/>
    <col min="469" max="486" width="18.7109375" style="15" customWidth="1"/>
    <col min="487" max="487" width="20.5703125" style="15" customWidth="1"/>
    <col min="488" max="488" width="25.5703125" style="15" customWidth="1"/>
    <col min="489" max="489" width="28.28515625" style="15" customWidth="1"/>
    <col min="490" max="490" width="18.7109375" style="15" customWidth="1"/>
    <col min="491" max="491" width="20.140625" style="15" customWidth="1"/>
    <col min="492" max="492" width="27" style="15" customWidth="1"/>
    <col min="493" max="515" width="18.7109375" style="15" customWidth="1"/>
    <col min="516" max="722" width="9.140625" style="15"/>
    <col min="723" max="723" width="9.140625" style="15" customWidth="1"/>
    <col min="724" max="724" width="43.85546875" style="15" customWidth="1"/>
    <col min="725" max="742" width="18.7109375" style="15" customWidth="1"/>
    <col min="743" max="743" width="20.5703125" style="15" customWidth="1"/>
    <col min="744" max="744" width="25.5703125" style="15" customWidth="1"/>
    <col min="745" max="745" width="28.28515625" style="15" customWidth="1"/>
    <col min="746" max="746" width="18.7109375" style="15" customWidth="1"/>
    <col min="747" max="747" width="20.140625" style="15" customWidth="1"/>
    <col min="748" max="748" width="27" style="15" customWidth="1"/>
    <col min="749" max="771" width="18.7109375" style="15" customWidth="1"/>
    <col min="772" max="978" width="9.140625" style="15"/>
    <col min="979" max="979" width="9.140625" style="15" customWidth="1"/>
    <col min="980" max="980" width="43.85546875" style="15" customWidth="1"/>
    <col min="981" max="998" width="18.7109375" style="15" customWidth="1"/>
    <col min="999" max="999" width="20.5703125" style="15" customWidth="1"/>
    <col min="1000" max="1000" width="25.5703125" style="15" customWidth="1"/>
    <col min="1001" max="1001" width="28.28515625" style="15" customWidth="1"/>
    <col min="1002" max="1002" width="18.7109375" style="15" customWidth="1"/>
    <col min="1003" max="1003" width="20.140625" style="15" customWidth="1"/>
    <col min="1004" max="1004" width="27" style="15" customWidth="1"/>
    <col min="1005" max="1027" width="18.7109375" style="15" customWidth="1"/>
    <col min="1028" max="1234" width="9.140625" style="15"/>
    <col min="1235" max="1235" width="9.140625" style="15" customWidth="1"/>
    <col min="1236" max="1236" width="43.85546875" style="15" customWidth="1"/>
    <col min="1237" max="1254" width="18.7109375" style="15" customWidth="1"/>
    <col min="1255" max="1255" width="20.5703125" style="15" customWidth="1"/>
    <col min="1256" max="1256" width="25.5703125" style="15" customWidth="1"/>
    <col min="1257" max="1257" width="28.28515625" style="15" customWidth="1"/>
    <col min="1258" max="1258" width="18.7109375" style="15" customWidth="1"/>
    <col min="1259" max="1259" width="20.140625" style="15" customWidth="1"/>
    <col min="1260" max="1260" width="27" style="15" customWidth="1"/>
    <col min="1261" max="1283" width="18.7109375" style="15" customWidth="1"/>
    <col min="1284" max="1490" width="9.140625" style="15"/>
    <col min="1491" max="1491" width="9.140625" style="15" customWidth="1"/>
    <col min="1492" max="1492" width="43.85546875" style="15" customWidth="1"/>
    <col min="1493" max="1510" width="18.7109375" style="15" customWidth="1"/>
    <col min="1511" max="1511" width="20.5703125" style="15" customWidth="1"/>
    <col min="1512" max="1512" width="25.5703125" style="15" customWidth="1"/>
    <col min="1513" max="1513" width="28.28515625" style="15" customWidth="1"/>
    <col min="1514" max="1514" width="18.7109375" style="15" customWidth="1"/>
    <col min="1515" max="1515" width="20.140625" style="15" customWidth="1"/>
    <col min="1516" max="1516" width="27" style="15" customWidth="1"/>
    <col min="1517" max="1539" width="18.7109375" style="15" customWidth="1"/>
    <col min="1540" max="1746" width="9.140625" style="15"/>
    <col min="1747" max="1747" width="9.140625" style="15" customWidth="1"/>
    <col min="1748" max="1748" width="43.85546875" style="15" customWidth="1"/>
    <col min="1749" max="1766" width="18.7109375" style="15" customWidth="1"/>
    <col min="1767" max="1767" width="20.5703125" style="15" customWidth="1"/>
    <col min="1768" max="1768" width="25.5703125" style="15" customWidth="1"/>
    <col min="1769" max="1769" width="28.28515625" style="15" customWidth="1"/>
    <col min="1770" max="1770" width="18.7109375" style="15" customWidth="1"/>
    <col min="1771" max="1771" width="20.140625" style="15" customWidth="1"/>
    <col min="1772" max="1772" width="27" style="15" customWidth="1"/>
    <col min="1773" max="1795" width="18.7109375" style="15" customWidth="1"/>
    <col min="1796" max="2002" width="9.140625" style="15"/>
    <col min="2003" max="2003" width="9.140625" style="15" customWidth="1"/>
    <col min="2004" max="2004" width="43.85546875" style="15" customWidth="1"/>
    <col min="2005" max="2022" width="18.7109375" style="15" customWidth="1"/>
    <col min="2023" max="2023" width="20.5703125" style="15" customWidth="1"/>
    <col min="2024" max="2024" width="25.5703125" style="15" customWidth="1"/>
    <col min="2025" max="2025" width="28.28515625" style="15" customWidth="1"/>
    <col min="2026" max="2026" width="18.7109375" style="15" customWidth="1"/>
    <col min="2027" max="2027" width="20.140625" style="15" customWidth="1"/>
    <col min="2028" max="2028" width="27" style="15" customWidth="1"/>
    <col min="2029" max="2051" width="18.7109375" style="15" customWidth="1"/>
    <col min="2052" max="2258" width="9.140625" style="15"/>
    <col min="2259" max="2259" width="9.140625" style="15" customWidth="1"/>
    <col min="2260" max="2260" width="43.85546875" style="15" customWidth="1"/>
    <col min="2261" max="2278" width="18.7109375" style="15" customWidth="1"/>
    <col min="2279" max="2279" width="20.5703125" style="15" customWidth="1"/>
    <col min="2280" max="2280" width="25.5703125" style="15" customWidth="1"/>
    <col min="2281" max="2281" width="28.28515625" style="15" customWidth="1"/>
    <col min="2282" max="2282" width="18.7109375" style="15" customWidth="1"/>
    <col min="2283" max="2283" width="20.140625" style="15" customWidth="1"/>
    <col min="2284" max="2284" width="27" style="15" customWidth="1"/>
    <col min="2285" max="2307" width="18.7109375" style="15" customWidth="1"/>
    <col min="2308" max="2514" width="9.140625" style="15"/>
    <col min="2515" max="2515" width="9.140625" style="15" customWidth="1"/>
    <col min="2516" max="2516" width="43.85546875" style="15" customWidth="1"/>
    <col min="2517" max="2534" width="18.7109375" style="15" customWidth="1"/>
    <col min="2535" max="2535" width="20.5703125" style="15" customWidth="1"/>
    <col min="2536" max="2536" width="25.5703125" style="15" customWidth="1"/>
    <col min="2537" max="2537" width="28.28515625" style="15" customWidth="1"/>
    <col min="2538" max="2538" width="18.7109375" style="15" customWidth="1"/>
    <col min="2539" max="2539" width="20.140625" style="15" customWidth="1"/>
    <col min="2540" max="2540" width="27" style="15" customWidth="1"/>
    <col min="2541" max="2563" width="18.7109375" style="15" customWidth="1"/>
    <col min="2564" max="2770" width="9.140625" style="15"/>
    <col min="2771" max="2771" width="9.140625" style="15" customWidth="1"/>
    <col min="2772" max="2772" width="43.85546875" style="15" customWidth="1"/>
    <col min="2773" max="2790" width="18.7109375" style="15" customWidth="1"/>
    <col min="2791" max="2791" width="20.5703125" style="15" customWidth="1"/>
    <col min="2792" max="2792" width="25.5703125" style="15" customWidth="1"/>
    <col min="2793" max="2793" width="28.28515625" style="15" customWidth="1"/>
    <col min="2794" max="2794" width="18.7109375" style="15" customWidth="1"/>
    <col min="2795" max="2795" width="20.140625" style="15" customWidth="1"/>
    <col min="2796" max="2796" width="27" style="15" customWidth="1"/>
    <col min="2797" max="2819" width="18.7109375" style="15" customWidth="1"/>
    <col min="2820" max="3026" width="9.140625" style="15"/>
    <col min="3027" max="3027" width="9.140625" style="15" customWidth="1"/>
    <col min="3028" max="3028" width="43.85546875" style="15" customWidth="1"/>
    <col min="3029" max="3046" width="18.7109375" style="15" customWidth="1"/>
    <col min="3047" max="3047" width="20.5703125" style="15" customWidth="1"/>
    <col min="3048" max="3048" width="25.5703125" style="15" customWidth="1"/>
    <col min="3049" max="3049" width="28.28515625" style="15" customWidth="1"/>
    <col min="3050" max="3050" width="18.7109375" style="15" customWidth="1"/>
    <col min="3051" max="3051" width="20.140625" style="15" customWidth="1"/>
    <col min="3052" max="3052" width="27" style="15" customWidth="1"/>
    <col min="3053" max="3075" width="18.7109375" style="15" customWidth="1"/>
    <col min="3076" max="3282" width="9.140625" style="15"/>
    <col min="3283" max="3283" width="9.140625" style="15" customWidth="1"/>
    <col min="3284" max="3284" width="43.85546875" style="15" customWidth="1"/>
    <col min="3285" max="3302" width="18.7109375" style="15" customWidth="1"/>
    <col min="3303" max="3303" width="20.5703125" style="15" customWidth="1"/>
    <col min="3304" max="3304" width="25.5703125" style="15" customWidth="1"/>
    <col min="3305" max="3305" width="28.28515625" style="15" customWidth="1"/>
    <col min="3306" max="3306" width="18.7109375" style="15" customWidth="1"/>
    <col min="3307" max="3307" width="20.140625" style="15" customWidth="1"/>
    <col min="3308" max="3308" width="27" style="15" customWidth="1"/>
    <col min="3309" max="3331" width="18.7109375" style="15" customWidth="1"/>
    <col min="3332" max="3538" width="9.140625" style="15"/>
    <col min="3539" max="3539" width="9.140625" style="15" customWidth="1"/>
    <col min="3540" max="3540" width="43.85546875" style="15" customWidth="1"/>
    <col min="3541" max="3558" width="18.7109375" style="15" customWidth="1"/>
    <col min="3559" max="3559" width="20.5703125" style="15" customWidth="1"/>
    <col min="3560" max="3560" width="25.5703125" style="15" customWidth="1"/>
    <col min="3561" max="3561" width="28.28515625" style="15" customWidth="1"/>
    <col min="3562" max="3562" width="18.7109375" style="15" customWidth="1"/>
    <col min="3563" max="3563" width="20.140625" style="15" customWidth="1"/>
    <col min="3564" max="3564" width="27" style="15" customWidth="1"/>
    <col min="3565" max="3587" width="18.7109375" style="15" customWidth="1"/>
    <col min="3588" max="3794" width="9.140625" style="15"/>
    <col min="3795" max="3795" width="9.140625" style="15" customWidth="1"/>
    <col min="3796" max="3796" width="43.85546875" style="15" customWidth="1"/>
    <col min="3797" max="3814" width="18.7109375" style="15" customWidth="1"/>
    <col min="3815" max="3815" width="20.5703125" style="15" customWidth="1"/>
    <col min="3816" max="3816" width="25.5703125" style="15" customWidth="1"/>
    <col min="3817" max="3817" width="28.28515625" style="15" customWidth="1"/>
    <col min="3818" max="3818" width="18.7109375" style="15" customWidth="1"/>
    <col min="3819" max="3819" width="20.140625" style="15" customWidth="1"/>
    <col min="3820" max="3820" width="27" style="15" customWidth="1"/>
    <col min="3821" max="3843" width="18.7109375" style="15" customWidth="1"/>
    <col min="3844" max="4050" width="9.140625" style="15"/>
    <col min="4051" max="4051" width="9.140625" style="15" customWidth="1"/>
    <col min="4052" max="4052" width="43.85546875" style="15" customWidth="1"/>
    <col min="4053" max="4070" width="18.7109375" style="15" customWidth="1"/>
    <col min="4071" max="4071" width="20.5703125" style="15" customWidth="1"/>
    <col min="4072" max="4072" width="25.5703125" style="15" customWidth="1"/>
    <col min="4073" max="4073" width="28.28515625" style="15" customWidth="1"/>
    <col min="4074" max="4074" width="18.7109375" style="15" customWidth="1"/>
    <col min="4075" max="4075" width="20.140625" style="15" customWidth="1"/>
    <col min="4076" max="4076" width="27" style="15" customWidth="1"/>
    <col min="4077" max="4099" width="18.7109375" style="15" customWidth="1"/>
    <col min="4100" max="4306" width="9.140625" style="15"/>
    <col min="4307" max="4307" width="9.140625" style="15" customWidth="1"/>
    <col min="4308" max="4308" width="43.85546875" style="15" customWidth="1"/>
    <col min="4309" max="4326" width="18.7109375" style="15" customWidth="1"/>
    <col min="4327" max="4327" width="20.5703125" style="15" customWidth="1"/>
    <col min="4328" max="4328" width="25.5703125" style="15" customWidth="1"/>
    <col min="4329" max="4329" width="28.28515625" style="15" customWidth="1"/>
    <col min="4330" max="4330" width="18.7109375" style="15" customWidth="1"/>
    <col min="4331" max="4331" width="20.140625" style="15" customWidth="1"/>
    <col min="4332" max="4332" width="27" style="15" customWidth="1"/>
    <col min="4333" max="4355" width="18.7109375" style="15" customWidth="1"/>
    <col min="4356" max="4562" width="9.140625" style="15"/>
    <col min="4563" max="4563" width="9.140625" style="15" customWidth="1"/>
    <col min="4564" max="4564" width="43.85546875" style="15" customWidth="1"/>
    <col min="4565" max="4582" width="18.7109375" style="15" customWidth="1"/>
    <col min="4583" max="4583" width="20.5703125" style="15" customWidth="1"/>
    <col min="4584" max="4584" width="25.5703125" style="15" customWidth="1"/>
    <col min="4585" max="4585" width="28.28515625" style="15" customWidth="1"/>
    <col min="4586" max="4586" width="18.7109375" style="15" customWidth="1"/>
    <col min="4587" max="4587" width="20.140625" style="15" customWidth="1"/>
    <col min="4588" max="4588" width="27" style="15" customWidth="1"/>
    <col min="4589" max="4611" width="18.7109375" style="15" customWidth="1"/>
    <col min="4612" max="4818" width="9.140625" style="15"/>
    <col min="4819" max="4819" width="9.140625" style="15" customWidth="1"/>
    <col min="4820" max="4820" width="43.85546875" style="15" customWidth="1"/>
    <col min="4821" max="4838" width="18.7109375" style="15" customWidth="1"/>
    <col min="4839" max="4839" width="20.5703125" style="15" customWidth="1"/>
    <col min="4840" max="4840" width="25.5703125" style="15" customWidth="1"/>
    <col min="4841" max="4841" width="28.28515625" style="15" customWidth="1"/>
    <col min="4842" max="4842" width="18.7109375" style="15" customWidth="1"/>
    <col min="4843" max="4843" width="20.140625" style="15" customWidth="1"/>
    <col min="4844" max="4844" width="27" style="15" customWidth="1"/>
    <col min="4845" max="4867" width="18.7109375" style="15" customWidth="1"/>
    <col min="4868" max="5074" width="9.140625" style="15"/>
    <col min="5075" max="5075" width="9.140625" style="15" customWidth="1"/>
    <col min="5076" max="5076" width="43.85546875" style="15" customWidth="1"/>
    <col min="5077" max="5094" width="18.7109375" style="15" customWidth="1"/>
    <col min="5095" max="5095" width="20.5703125" style="15" customWidth="1"/>
    <col min="5096" max="5096" width="25.5703125" style="15" customWidth="1"/>
    <col min="5097" max="5097" width="28.28515625" style="15" customWidth="1"/>
    <col min="5098" max="5098" width="18.7109375" style="15" customWidth="1"/>
    <col min="5099" max="5099" width="20.140625" style="15" customWidth="1"/>
    <col min="5100" max="5100" width="27" style="15" customWidth="1"/>
    <col min="5101" max="5123" width="18.7109375" style="15" customWidth="1"/>
    <col min="5124" max="5330" width="9.140625" style="15"/>
    <col min="5331" max="5331" width="9.140625" style="15" customWidth="1"/>
    <col min="5332" max="5332" width="43.85546875" style="15" customWidth="1"/>
    <col min="5333" max="5350" width="18.7109375" style="15" customWidth="1"/>
    <col min="5351" max="5351" width="20.5703125" style="15" customWidth="1"/>
    <col min="5352" max="5352" width="25.5703125" style="15" customWidth="1"/>
    <col min="5353" max="5353" width="28.28515625" style="15" customWidth="1"/>
    <col min="5354" max="5354" width="18.7109375" style="15" customWidth="1"/>
    <col min="5355" max="5355" width="20.140625" style="15" customWidth="1"/>
    <col min="5356" max="5356" width="27" style="15" customWidth="1"/>
    <col min="5357" max="5379" width="18.7109375" style="15" customWidth="1"/>
    <col min="5380" max="5586" width="9.140625" style="15"/>
    <col min="5587" max="5587" width="9.140625" style="15" customWidth="1"/>
    <col min="5588" max="5588" width="43.85546875" style="15" customWidth="1"/>
    <col min="5589" max="5606" width="18.7109375" style="15" customWidth="1"/>
    <col min="5607" max="5607" width="20.5703125" style="15" customWidth="1"/>
    <col min="5608" max="5608" width="25.5703125" style="15" customWidth="1"/>
    <col min="5609" max="5609" width="28.28515625" style="15" customWidth="1"/>
    <col min="5610" max="5610" width="18.7109375" style="15" customWidth="1"/>
    <col min="5611" max="5611" width="20.140625" style="15" customWidth="1"/>
    <col min="5612" max="5612" width="27" style="15" customWidth="1"/>
    <col min="5613" max="5635" width="18.7109375" style="15" customWidth="1"/>
    <col min="5636" max="5842" width="9.140625" style="15"/>
    <col min="5843" max="5843" width="9.140625" style="15" customWidth="1"/>
    <col min="5844" max="5844" width="43.85546875" style="15" customWidth="1"/>
    <col min="5845" max="5862" width="18.7109375" style="15" customWidth="1"/>
    <col min="5863" max="5863" width="20.5703125" style="15" customWidth="1"/>
    <col min="5864" max="5864" width="25.5703125" style="15" customWidth="1"/>
    <col min="5865" max="5865" width="28.28515625" style="15" customWidth="1"/>
    <col min="5866" max="5866" width="18.7109375" style="15" customWidth="1"/>
    <col min="5867" max="5867" width="20.140625" style="15" customWidth="1"/>
    <col min="5868" max="5868" width="27" style="15" customWidth="1"/>
    <col min="5869" max="5891" width="18.7109375" style="15" customWidth="1"/>
    <col min="5892" max="6098" width="9.140625" style="15"/>
    <col min="6099" max="6099" width="9.140625" style="15" customWidth="1"/>
    <col min="6100" max="6100" width="43.85546875" style="15" customWidth="1"/>
    <col min="6101" max="6118" width="18.7109375" style="15" customWidth="1"/>
    <col min="6119" max="6119" width="20.5703125" style="15" customWidth="1"/>
    <col min="6120" max="6120" width="25.5703125" style="15" customWidth="1"/>
    <col min="6121" max="6121" width="28.28515625" style="15" customWidth="1"/>
    <col min="6122" max="6122" width="18.7109375" style="15" customWidth="1"/>
    <col min="6123" max="6123" width="20.140625" style="15" customWidth="1"/>
    <col min="6124" max="6124" width="27" style="15" customWidth="1"/>
    <col min="6125" max="6147" width="18.7109375" style="15" customWidth="1"/>
    <col min="6148" max="6354" width="9.140625" style="15"/>
    <col min="6355" max="6355" width="9.140625" style="15" customWidth="1"/>
    <col min="6356" max="6356" width="43.85546875" style="15" customWidth="1"/>
    <col min="6357" max="6374" width="18.7109375" style="15" customWidth="1"/>
    <col min="6375" max="6375" width="20.5703125" style="15" customWidth="1"/>
    <col min="6376" max="6376" width="25.5703125" style="15" customWidth="1"/>
    <col min="6377" max="6377" width="28.28515625" style="15" customWidth="1"/>
    <col min="6378" max="6378" width="18.7109375" style="15" customWidth="1"/>
    <col min="6379" max="6379" width="20.140625" style="15" customWidth="1"/>
    <col min="6380" max="6380" width="27" style="15" customWidth="1"/>
    <col min="6381" max="6403" width="18.7109375" style="15" customWidth="1"/>
    <col min="6404" max="6610" width="9.140625" style="15"/>
    <col min="6611" max="6611" width="9.140625" style="15" customWidth="1"/>
    <col min="6612" max="6612" width="43.85546875" style="15" customWidth="1"/>
    <col min="6613" max="6630" width="18.7109375" style="15" customWidth="1"/>
    <col min="6631" max="6631" width="20.5703125" style="15" customWidth="1"/>
    <col min="6632" max="6632" width="25.5703125" style="15" customWidth="1"/>
    <col min="6633" max="6633" width="28.28515625" style="15" customWidth="1"/>
    <col min="6634" max="6634" width="18.7109375" style="15" customWidth="1"/>
    <col min="6635" max="6635" width="20.140625" style="15" customWidth="1"/>
    <col min="6636" max="6636" width="27" style="15" customWidth="1"/>
    <col min="6637" max="6659" width="18.7109375" style="15" customWidth="1"/>
    <col min="6660" max="6866" width="9.140625" style="15"/>
    <col min="6867" max="6867" width="9.140625" style="15" customWidth="1"/>
    <col min="6868" max="6868" width="43.85546875" style="15" customWidth="1"/>
    <col min="6869" max="6886" width="18.7109375" style="15" customWidth="1"/>
    <col min="6887" max="6887" width="20.5703125" style="15" customWidth="1"/>
    <col min="6888" max="6888" width="25.5703125" style="15" customWidth="1"/>
    <col min="6889" max="6889" width="28.28515625" style="15" customWidth="1"/>
    <col min="6890" max="6890" width="18.7109375" style="15" customWidth="1"/>
    <col min="6891" max="6891" width="20.140625" style="15" customWidth="1"/>
    <col min="6892" max="6892" width="27" style="15" customWidth="1"/>
    <col min="6893" max="6915" width="18.7109375" style="15" customWidth="1"/>
    <col min="6916" max="7122" width="9.140625" style="15"/>
    <col min="7123" max="7123" width="9.140625" style="15" customWidth="1"/>
    <col min="7124" max="7124" width="43.85546875" style="15" customWidth="1"/>
    <col min="7125" max="7142" width="18.7109375" style="15" customWidth="1"/>
    <col min="7143" max="7143" width="20.5703125" style="15" customWidth="1"/>
    <col min="7144" max="7144" width="25.5703125" style="15" customWidth="1"/>
    <col min="7145" max="7145" width="28.28515625" style="15" customWidth="1"/>
    <col min="7146" max="7146" width="18.7109375" style="15" customWidth="1"/>
    <col min="7147" max="7147" width="20.140625" style="15" customWidth="1"/>
    <col min="7148" max="7148" width="27" style="15" customWidth="1"/>
    <col min="7149" max="7171" width="18.7109375" style="15" customWidth="1"/>
    <col min="7172" max="7378" width="9.140625" style="15"/>
    <col min="7379" max="7379" width="9.140625" style="15" customWidth="1"/>
    <col min="7380" max="7380" width="43.85546875" style="15" customWidth="1"/>
    <col min="7381" max="7398" width="18.7109375" style="15" customWidth="1"/>
    <col min="7399" max="7399" width="20.5703125" style="15" customWidth="1"/>
    <col min="7400" max="7400" width="25.5703125" style="15" customWidth="1"/>
    <col min="7401" max="7401" width="28.28515625" style="15" customWidth="1"/>
    <col min="7402" max="7402" width="18.7109375" style="15" customWidth="1"/>
    <col min="7403" max="7403" width="20.140625" style="15" customWidth="1"/>
    <col min="7404" max="7404" width="27" style="15" customWidth="1"/>
    <col min="7405" max="7427" width="18.7109375" style="15" customWidth="1"/>
    <col min="7428" max="7634" width="9.140625" style="15"/>
    <col min="7635" max="7635" width="9.140625" style="15" customWidth="1"/>
    <col min="7636" max="7636" width="43.85546875" style="15" customWidth="1"/>
    <col min="7637" max="7654" width="18.7109375" style="15" customWidth="1"/>
    <col min="7655" max="7655" width="20.5703125" style="15" customWidth="1"/>
    <col min="7656" max="7656" width="25.5703125" style="15" customWidth="1"/>
    <col min="7657" max="7657" width="28.28515625" style="15" customWidth="1"/>
    <col min="7658" max="7658" width="18.7109375" style="15" customWidth="1"/>
    <col min="7659" max="7659" width="20.140625" style="15" customWidth="1"/>
    <col min="7660" max="7660" width="27" style="15" customWidth="1"/>
    <col min="7661" max="7683" width="18.7109375" style="15" customWidth="1"/>
    <col min="7684" max="7890" width="9.140625" style="15"/>
    <col min="7891" max="7891" width="9.140625" style="15" customWidth="1"/>
    <col min="7892" max="7892" width="43.85546875" style="15" customWidth="1"/>
    <col min="7893" max="7910" width="18.7109375" style="15" customWidth="1"/>
    <col min="7911" max="7911" width="20.5703125" style="15" customWidth="1"/>
    <col min="7912" max="7912" width="25.5703125" style="15" customWidth="1"/>
    <col min="7913" max="7913" width="28.28515625" style="15" customWidth="1"/>
    <col min="7914" max="7914" width="18.7109375" style="15" customWidth="1"/>
    <col min="7915" max="7915" width="20.140625" style="15" customWidth="1"/>
    <col min="7916" max="7916" width="27" style="15" customWidth="1"/>
    <col min="7917" max="7939" width="18.7109375" style="15" customWidth="1"/>
    <col min="7940" max="8146" width="9.140625" style="15"/>
    <col min="8147" max="8147" width="9.140625" style="15" customWidth="1"/>
    <col min="8148" max="8148" width="43.85546875" style="15" customWidth="1"/>
    <col min="8149" max="8166" width="18.7109375" style="15" customWidth="1"/>
    <col min="8167" max="8167" width="20.5703125" style="15" customWidth="1"/>
    <col min="8168" max="8168" width="25.5703125" style="15" customWidth="1"/>
    <col min="8169" max="8169" width="28.28515625" style="15" customWidth="1"/>
    <col min="8170" max="8170" width="18.7109375" style="15" customWidth="1"/>
    <col min="8171" max="8171" width="20.140625" style="15" customWidth="1"/>
    <col min="8172" max="8172" width="27" style="15" customWidth="1"/>
    <col min="8173" max="8195" width="18.7109375" style="15" customWidth="1"/>
    <col min="8196" max="8402" width="9.140625" style="15"/>
    <col min="8403" max="8403" width="9.140625" style="15" customWidth="1"/>
    <col min="8404" max="8404" width="43.85546875" style="15" customWidth="1"/>
    <col min="8405" max="8422" width="18.7109375" style="15" customWidth="1"/>
    <col min="8423" max="8423" width="20.5703125" style="15" customWidth="1"/>
    <col min="8424" max="8424" width="25.5703125" style="15" customWidth="1"/>
    <col min="8425" max="8425" width="28.28515625" style="15" customWidth="1"/>
    <col min="8426" max="8426" width="18.7109375" style="15" customWidth="1"/>
    <col min="8427" max="8427" width="20.140625" style="15" customWidth="1"/>
    <col min="8428" max="8428" width="27" style="15" customWidth="1"/>
    <col min="8429" max="8451" width="18.7109375" style="15" customWidth="1"/>
    <col min="8452" max="8658" width="9.140625" style="15"/>
    <col min="8659" max="8659" width="9.140625" style="15" customWidth="1"/>
    <col min="8660" max="8660" width="43.85546875" style="15" customWidth="1"/>
    <col min="8661" max="8678" width="18.7109375" style="15" customWidth="1"/>
    <col min="8679" max="8679" width="20.5703125" style="15" customWidth="1"/>
    <col min="8680" max="8680" width="25.5703125" style="15" customWidth="1"/>
    <col min="8681" max="8681" width="28.28515625" style="15" customWidth="1"/>
    <col min="8682" max="8682" width="18.7109375" style="15" customWidth="1"/>
    <col min="8683" max="8683" width="20.140625" style="15" customWidth="1"/>
    <col min="8684" max="8684" width="27" style="15" customWidth="1"/>
    <col min="8685" max="8707" width="18.7109375" style="15" customWidth="1"/>
    <col min="8708" max="8914" width="9.140625" style="15"/>
    <col min="8915" max="8915" width="9.140625" style="15" customWidth="1"/>
    <col min="8916" max="8916" width="43.85546875" style="15" customWidth="1"/>
    <col min="8917" max="8934" width="18.7109375" style="15" customWidth="1"/>
    <col min="8935" max="8935" width="20.5703125" style="15" customWidth="1"/>
    <col min="8936" max="8936" width="25.5703125" style="15" customWidth="1"/>
    <col min="8937" max="8937" width="28.28515625" style="15" customWidth="1"/>
    <col min="8938" max="8938" width="18.7109375" style="15" customWidth="1"/>
    <col min="8939" max="8939" width="20.140625" style="15" customWidth="1"/>
    <col min="8940" max="8940" width="27" style="15" customWidth="1"/>
    <col min="8941" max="8963" width="18.7109375" style="15" customWidth="1"/>
    <col min="8964" max="9170" width="9.140625" style="15"/>
    <col min="9171" max="9171" width="9.140625" style="15" customWidth="1"/>
    <col min="9172" max="9172" width="43.85546875" style="15" customWidth="1"/>
    <col min="9173" max="9190" width="18.7109375" style="15" customWidth="1"/>
    <col min="9191" max="9191" width="20.5703125" style="15" customWidth="1"/>
    <col min="9192" max="9192" width="25.5703125" style="15" customWidth="1"/>
    <col min="9193" max="9193" width="28.28515625" style="15" customWidth="1"/>
    <col min="9194" max="9194" width="18.7109375" style="15" customWidth="1"/>
    <col min="9195" max="9195" width="20.140625" style="15" customWidth="1"/>
    <col min="9196" max="9196" width="27" style="15" customWidth="1"/>
    <col min="9197" max="9219" width="18.7109375" style="15" customWidth="1"/>
    <col min="9220" max="9426" width="9.140625" style="15"/>
    <col min="9427" max="9427" width="9.140625" style="15" customWidth="1"/>
    <col min="9428" max="9428" width="43.85546875" style="15" customWidth="1"/>
    <col min="9429" max="9446" width="18.7109375" style="15" customWidth="1"/>
    <col min="9447" max="9447" width="20.5703125" style="15" customWidth="1"/>
    <col min="9448" max="9448" width="25.5703125" style="15" customWidth="1"/>
    <col min="9449" max="9449" width="28.28515625" style="15" customWidth="1"/>
    <col min="9450" max="9450" width="18.7109375" style="15" customWidth="1"/>
    <col min="9451" max="9451" width="20.140625" style="15" customWidth="1"/>
    <col min="9452" max="9452" width="27" style="15" customWidth="1"/>
    <col min="9453" max="9475" width="18.7109375" style="15" customWidth="1"/>
    <col min="9476" max="9682" width="9.140625" style="15"/>
    <col min="9683" max="9683" width="9.140625" style="15" customWidth="1"/>
    <col min="9684" max="9684" width="43.85546875" style="15" customWidth="1"/>
    <col min="9685" max="9702" width="18.7109375" style="15" customWidth="1"/>
    <col min="9703" max="9703" width="20.5703125" style="15" customWidth="1"/>
    <col min="9704" max="9704" width="25.5703125" style="15" customWidth="1"/>
    <col min="9705" max="9705" width="28.28515625" style="15" customWidth="1"/>
    <col min="9706" max="9706" width="18.7109375" style="15" customWidth="1"/>
    <col min="9707" max="9707" width="20.140625" style="15" customWidth="1"/>
    <col min="9708" max="9708" width="27" style="15" customWidth="1"/>
    <col min="9709" max="9731" width="18.7109375" style="15" customWidth="1"/>
    <col min="9732" max="9938" width="9.140625" style="15"/>
    <col min="9939" max="9939" width="9.140625" style="15" customWidth="1"/>
    <col min="9940" max="9940" width="43.85546875" style="15" customWidth="1"/>
    <col min="9941" max="9958" width="18.7109375" style="15" customWidth="1"/>
    <col min="9959" max="9959" width="20.5703125" style="15" customWidth="1"/>
    <col min="9960" max="9960" width="25.5703125" style="15" customWidth="1"/>
    <col min="9961" max="9961" width="28.28515625" style="15" customWidth="1"/>
    <col min="9962" max="9962" width="18.7109375" style="15" customWidth="1"/>
    <col min="9963" max="9963" width="20.140625" style="15" customWidth="1"/>
    <col min="9964" max="9964" width="27" style="15" customWidth="1"/>
    <col min="9965" max="9987" width="18.7109375" style="15" customWidth="1"/>
    <col min="9988" max="10194" width="9.140625" style="15"/>
    <col min="10195" max="10195" width="9.140625" style="15" customWidth="1"/>
    <col min="10196" max="10196" width="43.85546875" style="15" customWidth="1"/>
    <col min="10197" max="10214" width="18.7109375" style="15" customWidth="1"/>
    <col min="10215" max="10215" width="20.5703125" style="15" customWidth="1"/>
    <col min="10216" max="10216" width="25.5703125" style="15" customWidth="1"/>
    <col min="10217" max="10217" width="28.28515625" style="15" customWidth="1"/>
    <col min="10218" max="10218" width="18.7109375" style="15" customWidth="1"/>
    <col min="10219" max="10219" width="20.140625" style="15" customWidth="1"/>
    <col min="10220" max="10220" width="27" style="15" customWidth="1"/>
    <col min="10221" max="10243" width="18.7109375" style="15" customWidth="1"/>
    <col min="10244" max="10450" width="9.140625" style="15"/>
    <col min="10451" max="10451" width="9.140625" style="15" customWidth="1"/>
    <col min="10452" max="10452" width="43.85546875" style="15" customWidth="1"/>
    <col min="10453" max="10470" width="18.7109375" style="15" customWidth="1"/>
    <col min="10471" max="10471" width="20.5703125" style="15" customWidth="1"/>
    <col min="10472" max="10472" width="25.5703125" style="15" customWidth="1"/>
    <col min="10473" max="10473" width="28.28515625" style="15" customWidth="1"/>
    <col min="10474" max="10474" width="18.7109375" style="15" customWidth="1"/>
    <col min="10475" max="10475" width="20.140625" style="15" customWidth="1"/>
    <col min="10476" max="10476" width="27" style="15" customWidth="1"/>
    <col min="10477" max="10499" width="18.7109375" style="15" customWidth="1"/>
    <col min="10500" max="10706" width="9.140625" style="15"/>
    <col min="10707" max="10707" width="9.140625" style="15" customWidth="1"/>
    <col min="10708" max="10708" width="43.85546875" style="15" customWidth="1"/>
    <col min="10709" max="10726" width="18.7109375" style="15" customWidth="1"/>
    <col min="10727" max="10727" width="20.5703125" style="15" customWidth="1"/>
    <col min="10728" max="10728" width="25.5703125" style="15" customWidth="1"/>
    <col min="10729" max="10729" width="28.28515625" style="15" customWidth="1"/>
    <col min="10730" max="10730" width="18.7109375" style="15" customWidth="1"/>
    <col min="10731" max="10731" width="20.140625" style="15" customWidth="1"/>
    <col min="10732" max="10732" width="27" style="15" customWidth="1"/>
    <col min="10733" max="10755" width="18.7109375" style="15" customWidth="1"/>
    <col min="10756" max="10962" width="9.140625" style="15"/>
    <col min="10963" max="10963" width="9.140625" style="15" customWidth="1"/>
    <col min="10964" max="10964" width="43.85546875" style="15" customWidth="1"/>
    <col min="10965" max="10982" width="18.7109375" style="15" customWidth="1"/>
    <col min="10983" max="10983" width="20.5703125" style="15" customWidth="1"/>
    <col min="10984" max="10984" width="25.5703125" style="15" customWidth="1"/>
    <col min="10985" max="10985" width="28.28515625" style="15" customWidth="1"/>
    <col min="10986" max="10986" width="18.7109375" style="15" customWidth="1"/>
    <col min="10987" max="10987" width="20.140625" style="15" customWidth="1"/>
    <col min="10988" max="10988" width="27" style="15" customWidth="1"/>
    <col min="10989" max="11011" width="18.7109375" style="15" customWidth="1"/>
    <col min="11012" max="11218" width="9.140625" style="15"/>
    <col min="11219" max="11219" width="9.140625" style="15" customWidth="1"/>
    <col min="11220" max="11220" width="43.85546875" style="15" customWidth="1"/>
    <col min="11221" max="11238" width="18.7109375" style="15" customWidth="1"/>
    <col min="11239" max="11239" width="20.5703125" style="15" customWidth="1"/>
    <col min="11240" max="11240" width="25.5703125" style="15" customWidth="1"/>
    <col min="11241" max="11241" width="28.28515625" style="15" customWidth="1"/>
    <col min="11242" max="11242" width="18.7109375" style="15" customWidth="1"/>
    <col min="11243" max="11243" width="20.140625" style="15" customWidth="1"/>
    <col min="11244" max="11244" width="27" style="15" customWidth="1"/>
    <col min="11245" max="11267" width="18.7109375" style="15" customWidth="1"/>
    <col min="11268" max="11474" width="9.140625" style="15"/>
    <col min="11475" max="11475" width="9.140625" style="15" customWidth="1"/>
    <col min="11476" max="11476" width="43.85546875" style="15" customWidth="1"/>
    <col min="11477" max="11494" width="18.7109375" style="15" customWidth="1"/>
    <col min="11495" max="11495" width="20.5703125" style="15" customWidth="1"/>
    <col min="11496" max="11496" width="25.5703125" style="15" customWidth="1"/>
    <col min="11497" max="11497" width="28.28515625" style="15" customWidth="1"/>
    <col min="11498" max="11498" width="18.7109375" style="15" customWidth="1"/>
    <col min="11499" max="11499" width="20.140625" style="15" customWidth="1"/>
    <col min="11500" max="11500" width="27" style="15" customWidth="1"/>
    <col min="11501" max="11523" width="18.7109375" style="15" customWidth="1"/>
    <col min="11524" max="11730" width="9.140625" style="15"/>
    <col min="11731" max="11731" width="9.140625" style="15" customWidth="1"/>
    <col min="11732" max="11732" width="43.85546875" style="15" customWidth="1"/>
    <col min="11733" max="11750" width="18.7109375" style="15" customWidth="1"/>
    <col min="11751" max="11751" width="20.5703125" style="15" customWidth="1"/>
    <col min="11752" max="11752" width="25.5703125" style="15" customWidth="1"/>
    <col min="11753" max="11753" width="28.28515625" style="15" customWidth="1"/>
    <col min="11754" max="11754" width="18.7109375" style="15" customWidth="1"/>
    <col min="11755" max="11755" width="20.140625" style="15" customWidth="1"/>
    <col min="11756" max="11756" width="27" style="15" customWidth="1"/>
    <col min="11757" max="11779" width="18.7109375" style="15" customWidth="1"/>
    <col min="11780" max="11986" width="9.140625" style="15"/>
    <col min="11987" max="11987" width="9.140625" style="15" customWidth="1"/>
    <col min="11988" max="11988" width="43.85546875" style="15" customWidth="1"/>
    <col min="11989" max="12006" width="18.7109375" style="15" customWidth="1"/>
    <col min="12007" max="12007" width="20.5703125" style="15" customWidth="1"/>
    <col min="12008" max="12008" width="25.5703125" style="15" customWidth="1"/>
    <col min="12009" max="12009" width="28.28515625" style="15" customWidth="1"/>
    <col min="12010" max="12010" width="18.7109375" style="15" customWidth="1"/>
    <col min="12011" max="12011" width="20.140625" style="15" customWidth="1"/>
    <col min="12012" max="12012" width="27" style="15" customWidth="1"/>
    <col min="12013" max="12035" width="18.7109375" style="15" customWidth="1"/>
    <col min="12036" max="12242" width="9.140625" style="15"/>
    <col min="12243" max="12243" width="9.140625" style="15" customWidth="1"/>
    <col min="12244" max="12244" width="43.85546875" style="15" customWidth="1"/>
    <col min="12245" max="12262" width="18.7109375" style="15" customWidth="1"/>
    <col min="12263" max="12263" width="20.5703125" style="15" customWidth="1"/>
    <col min="12264" max="12264" width="25.5703125" style="15" customWidth="1"/>
    <col min="12265" max="12265" width="28.28515625" style="15" customWidth="1"/>
    <col min="12266" max="12266" width="18.7109375" style="15" customWidth="1"/>
    <col min="12267" max="12267" width="20.140625" style="15" customWidth="1"/>
    <col min="12268" max="12268" width="27" style="15" customWidth="1"/>
    <col min="12269" max="12291" width="18.7109375" style="15" customWidth="1"/>
    <col min="12292" max="12498" width="9.140625" style="15"/>
    <col min="12499" max="12499" width="9.140625" style="15" customWidth="1"/>
    <col min="12500" max="12500" width="43.85546875" style="15" customWidth="1"/>
    <col min="12501" max="12518" width="18.7109375" style="15" customWidth="1"/>
    <col min="12519" max="12519" width="20.5703125" style="15" customWidth="1"/>
    <col min="12520" max="12520" width="25.5703125" style="15" customWidth="1"/>
    <col min="12521" max="12521" width="28.28515625" style="15" customWidth="1"/>
    <col min="12522" max="12522" width="18.7109375" style="15" customWidth="1"/>
    <col min="12523" max="12523" width="20.140625" style="15" customWidth="1"/>
    <col min="12524" max="12524" width="27" style="15" customWidth="1"/>
    <col min="12525" max="12547" width="18.7109375" style="15" customWidth="1"/>
    <col min="12548" max="12754" width="9.140625" style="15"/>
    <col min="12755" max="12755" width="9.140625" style="15" customWidth="1"/>
    <col min="12756" max="12756" width="43.85546875" style="15" customWidth="1"/>
    <col min="12757" max="12774" width="18.7109375" style="15" customWidth="1"/>
    <col min="12775" max="12775" width="20.5703125" style="15" customWidth="1"/>
    <col min="12776" max="12776" width="25.5703125" style="15" customWidth="1"/>
    <col min="12777" max="12777" width="28.28515625" style="15" customWidth="1"/>
    <col min="12778" max="12778" width="18.7109375" style="15" customWidth="1"/>
    <col min="12779" max="12779" width="20.140625" style="15" customWidth="1"/>
    <col min="12780" max="12780" width="27" style="15" customWidth="1"/>
    <col min="12781" max="12803" width="18.7109375" style="15" customWidth="1"/>
    <col min="12804" max="13010" width="9.140625" style="15"/>
    <col min="13011" max="13011" width="9.140625" style="15" customWidth="1"/>
    <col min="13012" max="13012" width="43.85546875" style="15" customWidth="1"/>
    <col min="13013" max="13030" width="18.7109375" style="15" customWidth="1"/>
    <col min="13031" max="13031" width="20.5703125" style="15" customWidth="1"/>
    <col min="13032" max="13032" width="25.5703125" style="15" customWidth="1"/>
    <col min="13033" max="13033" width="28.28515625" style="15" customWidth="1"/>
    <col min="13034" max="13034" width="18.7109375" style="15" customWidth="1"/>
    <col min="13035" max="13035" width="20.140625" style="15" customWidth="1"/>
    <col min="13036" max="13036" width="27" style="15" customWidth="1"/>
    <col min="13037" max="13059" width="18.7109375" style="15" customWidth="1"/>
    <col min="13060" max="13266" width="9.140625" style="15"/>
    <col min="13267" max="13267" width="9.140625" style="15" customWidth="1"/>
    <col min="13268" max="13268" width="43.85546875" style="15" customWidth="1"/>
    <col min="13269" max="13286" width="18.7109375" style="15" customWidth="1"/>
    <col min="13287" max="13287" width="20.5703125" style="15" customWidth="1"/>
    <col min="13288" max="13288" width="25.5703125" style="15" customWidth="1"/>
    <col min="13289" max="13289" width="28.28515625" style="15" customWidth="1"/>
    <col min="13290" max="13290" width="18.7109375" style="15" customWidth="1"/>
    <col min="13291" max="13291" width="20.140625" style="15" customWidth="1"/>
    <col min="13292" max="13292" width="27" style="15" customWidth="1"/>
    <col min="13293" max="13315" width="18.7109375" style="15" customWidth="1"/>
    <col min="13316" max="13522" width="9.140625" style="15"/>
    <col min="13523" max="13523" width="9.140625" style="15" customWidth="1"/>
    <col min="13524" max="13524" width="43.85546875" style="15" customWidth="1"/>
    <col min="13525" max="13542" width="18.7109375" style="15" customWidth="1"/>
    <col min="13543" max="13543" width="20.5703125" style="15" customWidth="1"/>
    <col min="13544" max="13544" width="25.5703125" style="15" customWidth="1"/>
    <col min="13545" max="13545" width="28.28515625" style="15" customWidth="1"/>
    <col min="13546" max="13546" width="18.7109375" style="15" customWidth="1"/>
    <col min="13547" max="13547" width="20.140625" style="15" customWidth="1"/>
    <col min="13548" max="13548" width="27" style="15" customWidth="1"/>
    <col min="13549" max="13571" width="18.7109375" style="15" customWidth="1"/>
    <col min="13572" max="13778" width="9.140625" style="15"/>
    <col min="13779" max="13779" width="9.140625" style="15" customWidth="1"/>
    <col min="13780" max="13780" width="43.85546875" style="15" customWidth="1"/>
    <col min="13781" max="13798" width="18.7109375" style="15" customWidth="1"/>
    <col min="13799" max="13799" width="20.5703125" style="15" customWidth="1"/>
    <col min="13800" max="13800" width="25.5703125" style="15" customWidth="1"/>
    <col min="13801" max="13801" width="28.28515625" style="15" customWidth="1"/>
    <col min="13802" max="13802" width="18.7109375" style="15" customWidth="1"/>
    <col min="13803" max="13803" width="20.140625" style="15" customWidth="1"/>
    <col min="13804" max="13804" width="27" style="15" customWidth="1"/>
    <col min="13805" max="13827" width="18.7109375" style="15" customWidth="1"/>
    <col min="13828" max="14034" width="9.140625" style="15"/>
    <col min="14035" max="14035" width="9.140625" style="15" customWidth="1"/>
    <col min="14036" max="14036" width="43.85546875" style="15" customWidth="1"/>
    <col min="14037" max="14054" width="18.7109375" style="15" customWidth="1"/>
    <col min="14055" max="14055" width="20.5703125" style="15" customWidth="1"/>
    <col min="14056" max="14056" width="25.5703125" style="15" customWidth="1"/>
    <col min="14057" max="14057" width="28.28515625" style="15" customWidth="1"/>
    <col min="14058" max="14058" width="18.7109375" style="15" customWidth="1"/>
    <col min="14059" max="14059" width="20.140625" style="15" customWidth="1"/>
    <col min="14060" max="14060" width="27" style="15" customWidth="1"/>
    <col min="14061" max="14083" width="18.7109375" style="15" customWidth="1"/>
    <col min="14084" max="14290" width="9.140625" style="15"/>
    <col min="14291" max="14291" width="9.140625" style="15" customWidth="1"/>
    <col min="14292" max="14292" width="43.85546875" style="15" customWidth="1"/>
    <col min="14293" max="14310" width="18.7109375" style="15" customWidth="1"/>
    <col min="14311" max="14311" width="20.5703125" style="15" customWidth="1"/>
    <col min="14312" max="14312" width="25.5703125" style="15" customWidth="1"/>
    <col min="14313" max="14313" width="28.28515625" style="15" customWidth="1"/>
    <col min="14314" max="14314" width="18.7109375" style="15" customWidth="1"/>
    <col min="14315" max="14315" width="20.140625" style="15" customWidth="1"/>
    <col min="14316" max="14316" width="27" style="15" customWidth="1"/>
    <col min="14317" max="14339" width="18.7109375" style="15" customWidth="1"/>
    <col min="14340" max="14546" width="9.140625" style="15"/>
    <col min="14547" max="14547" width="9.140625" style="15" customWidth="1"/>
    <col min="14548" max="14548" width="43.85546875" style="15" customWidth="1"/>
    <col min="14549" max="14566" width="18.7109375" style="15" customWidth="1"/>
    <col min="14567" max="14567" width="20.5703125" style="15" customWidth="1"/>
    <col min="14568" max="14568" width="25.5703125" style="15" customWidth="1"/>
    <col min="14569" max="14569" width="28.28515625" style="15" customWidth="1"/>
    <col min="14570" max="14570" width="18.7109375" style="15" customWidth="1"/>
    <col min="14571" max="14571" width="20.140625" style="15" customWidth="1"/>
    <col min="14572" max="14572" width="27" style="15" customWidth="1"/>
    <col min="14573" max="14595" width="18.7109375" style="15" customWidth="1"/>
    <col min="14596" max="14802" width="9.140625" style="15"/>
    <col min="14803" max="14803" width="9.140625" style="15" customWidth="1"/>
    <col min="14804" max="14804" width="43.85546875" style="15" customWidth="1"/>
    <col min="14805" max="14822" width="18.7109375" style="15" customWidth="1"/>
    <col min="14823" max="14823" width="20.5703125" style="15" customWidth="1"/>
    <col min="14824" max="14824" width="25.5703125" style="15" customWidth="1"/>
    <col min="14825" max="14825" width="28.28515625" style="15" customWidth="1"/>
    <col min="14826" max="14826" width="18.7109375" style="15" customWidth="1"/>
    <col min="14827" max="14827" width="20.140625" style="15" customWidth="1"/>
    <col min="14828" max="14828" width="27" style="15" customWidth="1"/>
    <col min="14829" max="14851" width="18.7109375" style="15" customWidth="1"/>
    <col min="14852" max="15058" width="9.140625" style="15"/>
    <col min="15059" max="15059" width="9.140625" style="15" customWidth="1"/>
    <col min="15060" max="15060" width="43.85546875" style="15" customWidth="1"/>
    <col min="15061" max="15078" width="18.7109375" style="15" customWidth="1"/>
    <col min="15079" max="15079" width="20.5703125" style="15" customWidth="1"/>
    <col min="15080" max="15080" width="25.5703125" style="15" customWidth="1"/>
    <col min="15081" max="15081" width="28.28515625" style="15" customWidth="1"/>
    <col min="15082" max="15082" width="18.7109375" style="15" customWidth="1"/>
    <col min="15083" max="15083" width="20.140625" style="15" customWidth="1"/>
    <col min="15084" max="15084" width="27" style="15" customWidth="1"/>
    <col min="15085" max="15107" width="18.7109375" style="15" customWidth="1"/>
    <col min="15108" max="15314" width="9.140625" style="15"/>
    <col min="15315" max="15315" width="9.140625" style="15" customWidth="1"/>
    <col min="15316" max="15316" width="43.85546875" style="15" customWidth="1"/>
    <col min="15317" max="15334" width="18.7109375" style="15" customWidth="1"/>
    <col min="15335" max="15335" width="20.5703125" style="15" customWidth="1"/>
    <col min="15336" max="15336" width="25.5703125" style="15" customWidth="1"/>
    <col min="15337" max="15337" width="28.28515625" style="15" customWidth="1"/>
    <col min="15338" max="15338" width="18.7109375" style="15" customWidth="1"/>
    <col min="15339" max="15339" width="20.140625" style="15" customWidth="1"/>
    <col min="15340" max="15340" width="27" style="15" customWidth="1"/>
    <col min="15341" max="15363" width="18.7109375" style="15" customWidth="1"/>
    <col min="15364" max="15570" width="9.140625" style="15"/>
    <col min="15571" max="15571" width="9.140625" style="15" customWidth="1"/>
    <col min="15572" max="15572" width="43.85546875" style="15" customWidth="1"/>
    <col min="15573" max="15590" width="18.7109375" style="15" customWidth="1"/>
    <col min="15591" max="15591" width="20.5703125" style="15" customWidth="1"/>
    <col min="15592" max="15592" width="25.5703125" style="15" customWidth="1"/>
    <col min="15593" max="15593" width="28.28515625" style="15" customWidth="1"/>
    <col min="15594" max="15594" width="18.7109375" style="15" customWidth="1"/>
    <col min="15595" max="15595" width="20.140625" style="15" customWidth="1"/>
    <col min="15596" max="15596" width="27" style="15" customWidth="1"/>
    <col min="15597" max="15619" width="18.7109375" style="15" customWidth="1"/>
    <col min="15620" max="15826" width="9.140625" style="15"/>
    <col min="15827" max="15827" width="9.140625" style="15" customWidth="1"/>
    <col min="15828" max="15828" width="43.85546875" style="15" customWidth="1"/>
    <col min="15829" max="15846" width="18.7109375" style="15" customWidth="1"/>
    <col min="15847" max="15847" width="20.5703125" style="15" customWidth="1"/>
    <col min="15848" max="15848" width="25.5703125" style="15" customWidth="1"/>
    <col min="15849" max="15849" width="28.28515625" style="15" customWidth="1"/>
    <col min="15850" max="15850" width="18.7109375" style="15" customWidth="1"/>
    <col min="15851" max="15851" width="20.140625" style="15" customWidth="1"/>
    <col min="15852" max="15852" width="27" style="15" customWidth="1"/>
    <col min="15853" max="15875" width="18.7109375" style="15" customWidth="1"/>
    <col min="15876" max="16082" width="9.140625" style="15"/>
    <col min="16083" max="16083" width="9.140625" style="15" customWidth="1"/>
    <col min="16084" max="16084" width="43.85546875" style="15" customWidth="1"/>
    <col min="16085" max="16102" width="18.7109375" style="15" customWidth="1"/>
    <col min="16103" max="16103" width="20.5703125" style="15" customWidth="1"/>
    <col min="16104" max="16104" width="25.5703125" style="15" customWidth="1"/>
    <col min="16105" max="16105" width="28.28515625" style="15" customWidth="1"/>
    <col min="16106" max="16106" width="18.7109375" style="15" customWidth="1"/>
    <col min="16107" max="16107" width="20.140625" style="15" customWidth="1"/>
    <col min="16108" max="16108" width="27" style="15" customWidth="1"/>
    <col min="16109" max="16131" width="18.7109375" style="15" customWidth="1"/>
    <col min="16132" max="16384" width="9.140625" style="15"/>
  </cols>
  <sheetData>
    <row r="1" spans="1:6" ht="30" customHeight="1">
      <c r="A1" s="150" t="s">
        <v>28</v>
      </c>
      <c r="B1" s="150"/>
      <c r="C1" s="150"/>
    </row>
    <row r="2" spans="1:6">
      <c r="A2" s="16"/>
      <c r="B2" s="16"/>
      <c r="C2" s="16"/>
    </row>
    <row r="3" spans="1:6">
      <c r="A3" s="17" t="s">
        <v>29</v>
      </c>
      <c r="B3" s="16"/>
      <c r="C3" s="16"/>
    </row>
    <row r="4" spans="1:6">
      <c r="A4" s="18" t="s">
        <v>30</v>
      </c>
      <c r="D4" s="14" t="s">
        <v>0</v>
      </c>
      <c r="E4" s="15" t="s">
        <v>125</v>
      </c>
      <c r="F4" s="15" t="s">
        <v>125</v>
      </c>
    </row>
    <row r="5" spans="1:6" ht="17.25" customHeight="1">
      <c r="A5" s="151" t="s">
        <v>31</v>
      </c>
      <c r="B5" s="154" t="s">
        <v>32</v>
      </c>
      <c r="C5" s="155" t="s">
        <v>33</v>
      </c>
      <c r="D5" s="156"/>
    </row>
    <row r="6" spans="1:6" ht="13.5" customHeight="1">
      <c r="A6" s="152"/>
      <c r="B6" s="154"/>
      <c r="C6" s="157" t="s">
        <v>34</v>
      </c>
      <c r="D6" s="38"/>
    </row>
    <row r="7" spans="1:6" ht="15" customHeight="1">
      <c r="A7" s="152"/>
      <c r="B7" s="154"/>
      <c r="C7" s="158"/>
      <c r="D7" s="37"/>
    </row>
    <row r="8" spans="1:6" s="21" customFormat="1">
      <c r="A8" s="152"/>
      <c r="B8" s="154"/>
      <c r="C8" s="158"/>
      <c r="D8" s="22" t="s">
        <v>35</v>
      </c>
    </row>
    <row r="9" spans="1:6" ht="15" customHeight="1">
      <c r="A9" s="152"/>
      <c r="B9" s="154"/>
      <c r="C9" s="158"/>
      <c r="D9" s="147" t="s">
        <v>36</v>
      </c>
    </row>
    <row r="10" spans="1:6">
      <c r="A10" s="152"/>
      <c r="B10" s="154"/>
      <c r="C10" s="158"/>
      <c r="D10" s="148"/>
    </row>
    <row r="11" spans="1:6" ht="15" customHeight="1">
      <c r="A11" s="152"/>
      <c r="B11" s="154"/>
      <c r="C11" s="158"/>
      <c r="D11" s="148"/>
    </row>
    <row r="12" spans="1:6" ht="6.75" customHeight="1">
      <c r="A12" s="152"/>
      <c r="B12" s="154"/>
      <c r="C12" s="158"/>
      <c r="D12" s="148"/>
    </row>
    <row r="13" spans="1:6" ht="15" hidden="1" customHeight="1">
      <c r="A13" s="152"/>
      <c r="B13" s="154"/>
      <c r="C13" s="158"/>
      <c r="D13" s="148"/>
    </row>
    <row r="14" spans="1:6" ht="15" hidden="1" customHeight="1">
      <c r="A14" s="152"/>
      <c r="B14" s="154"/>
      <c r="C14" s="158"/>
      <c r="D14" s="148"/>
    </row>
    <row r="15" spans="1:6" ht="15" hidden="1" customHeight="1">
      <c r="A15" s="152"/>
      <c r="B15" s="154"/>
      <c r="C15" s="158"/>
      <c r="D15" s="148"/>
    </row>
    <row r="16" spans="1:6" ht="135.75" hidden="1" customHeight="1">
      <c r="A16" s="153"/>
      <c r="B16" s="154"/>
      <c r="C16" s="159"/>
      <c r="D16" s="149"/>
    </row>
    <row r="17" spans="1:14" ht="15" customHeight="1">
      <c r="A17" s="23">
        <v>1</v>
      </c>
      <c r="B17" s="24">
        <v>2</v>
      </c>
      <c r="C17" s="25">
        <v>3</v>
      </c>
      <c r="D17" s="26">
        <v>46</v>
      </c>
      <c r="E17" s="15" t="s">
        <v>126</v>
      </c>
      <c r="F17" s="15" t="s">
        <v>1</v>
      </c>
      <c r="G17" s="15" t="s">
        <v>127</v>
      </c>
    </row>
    <row r="18" spans="1:14">
      <c r="A18" s="27"/>
      <c r="B18" s="28" t="s">
        <v>37</v>
      </c>
      <c r="C18" s="29">
        <v>645992710</v>
      </c>
      <c r="D18" s="29">
        <v>109191873</v>
      </c>
      <c r="E18" s="29">
        <v>273923050</v>
      </c>
      <c r="F18" s="29">
        <v>103581084</v>
      </c>
      <c r="G18" s="29"/>
      <c r="H18" s="29"/>
    </row>
    <row r="19" spans="1:14" ht="39" customHeight="1">
      <c r="A19" s="27"/>
      <c r="B19" s="28" t="s">
        <v>38</v>
      </c>
      <c r="C19" s="30">
        <v>645981035</v>
      </c>
      <c r="D19" s="30">
        <v>109190436</v>
      </c>
      <c r="E19" s="30">
        <v>273923027</v>
      </c>
      <c r="F19" s="30">
        <v>103581084</v>
      </c>
      <c r="N19" s="15" t="s">
        <v>128</v>
      </c>
    </row>
    <row r="20" spans="1:14" ht="33" customHeight="1">
      <c r="A20" s="27"/>
      <c r="B20" s="31" t="s">
        <v>39</v>
      </c>
      <c r="C20" s="20"/>
      <c r="D20" s="20"/>
      <c r="G20" s="20"/>
      <c r="H20" s="20"/>
    </row>
    <row r="21" spans="1:14">
      <c r="A21" s="27"/>
      <c r="B21" s="35" t="s">
        <v>116</v>
      </c>
      <c r="C21" s="36">
        <v>161446</v>
      </c>
      <c r="D21" s="36">
        <v>72941</v>
      </c>
      <c r="E21" s="36">
        <v>292767</v>
      </c>
      <c r="F21" s="36">
        <v>284139</v>
      </c>
      <c r="G21" s="15">
        <f t="shared" ref="G21:G52" si="0">F21/D21*100</f>
        <v>389.54634567664277</v>
      </c>
    </row>
    <row r="22" spans="1:14">
      <c r="A22" s="33"/>
      <c r="B22" s="28" t="s">
        <v>53</v>
      </c>
      <c r="C22" s="29">
        <v>4216847</v>
      </c>
      <c r="D22" s="29">
        <v>908241</v>
      </c>
      <c r="E22" s="29">
        <v>2705905</v>
      </c>
      <c r="F22" s="29">
        <v>2057139</v>
      </c>
      <c r="G22" s="15">
        <f t="shared" si="0"/>
        <v>226.49704208464493</v>
      </c>
    </row>
    <row r="23" spans="1:14">
      <c r="A23" s="33"/>
      <c r="B23" s="28" t="s">
        <v>48</v>
      </c>
      <c r="C23" s="29">
        <v>51307</v>
      </c>
      <c r="D23" s="29">
        <v>3702</v>
      </c>
      <c r="E23" s="29">
        <v>12098</v>
      </c>
      <c r="F23" s="29">
        <v>8314</v>
      </c>
      <c r="G23" s="15">
        <f t="shared" si="0"/>
        <v>224.58130740140464</v>
      </c>
    </row>
    <row r="24" spans="1:14">
      <c r="A24" s="33"/>
      <c r="B24" s="35" t="s">
        <v>104</v>
      </c>
      <c r="C24" s="36">
        <v>227118</v>
      </c>
      <c r="D24" s="36">
        <v>137296</v>
      </c>
      <c r="E24" s="36">
        <v>319083</v>
      </c>
      <c r="F24" s="36">
        <v>297394</v>
      </c>
      <c r="G24" s="15">
        <f t="shared" si="0"/>
        <v>216.60791283067243</v>
      </c>
    </row>
    <row r="25" spans="1:14">
      <c r="A25" s="32"/>
      <c r="B25" s="28" t="s">
        <v>46</v>
      </c>
      <c r="C25" s="29">
        <v>1252119</v>
      </c>
      <c r="D25" s="29">
        <v>392531</v>
      </c>
      <c r="E25" s="29">
        <v>924236</v>
      </c>
      <c r="F25" s="29">
        <v>837853</v>
      </c>
      <c r="G25" s="15">
        <f t="shared" si="0"/>
        <v>213.44887410166331</v>
      </c>
    </row>
    <row r="26" spans="1:14">
      <c r="A26" s="33"/>
      <c r="B26" s="35" t="s">
        <v>63</v>
      </c>
      <c r="C26" s="36">
        <v>814032</v>
      </c>
      <c r="D26" s="36">
        <v>117702</v>
      </c>
      <c r="E26" s="29">
        <v>387439</v>
      </c>
      <c r="F26" s="29">
        <v>239109</v>
      </c>
      <c r="G26" s="15">
        <f t="shared" si="0"/>
        <v>203.14777998674617</v>
      </c>
    </row>
    <row r="27" spans="1:14">
      <c r="A27" s="33"/>
      <c r="B27" s="35" t="s">
        <v>73</v>
      </c>
      <c r="C27" s="36">
        <v>1956058</v>
      </c>
      <c r="D27" s="36">
        <v>578889</v>
      </c>
      <c r="E27" s="36">
        <v>1392082</v>
      </c>
      <c r="F27" s="36">
        <v>1160416</v>
      </c>
      <c r="G27" s="15">
        <f t="shared" si="0"/>
        <v>200.45570048834924</v>
      </c>
    </row>
    <row r="28" spans="1:14">
      <c r="A28" s="33"/>
      <c r="B28" s="28" t="s">
        <v>41</v>
      </c>
      <c r="C28" s="29">
        <v>11502101</v>
      </c>
      <c r="D28" s="29">
        <v>3999125</v>
      </c>
      <c r="E28" s="29">
        <v>9456593</v>
      </c>
      <c r="F28" s="29">
        <v>7952230</v>
      </c>
      <c r="G28" s="15">
        <f t="shared" si="0"/>
        <v>198.84924827305974</v>
      </c>
    </row>
    <row r="29" spans="1:14">
      <c r="A29" s="33"/>
      <c r="B29" s="35" t="s">
        <v>67</v>
      </c>
      <c r="C29" s="36">
        <v>813182</v>
      </c>
      <c r="D29" s="36">
        <v>9464</v>
      </c>
      <c r="E29" s="36">
        <v>59508</v>
      </c>
      <c r="F29" s="36">
        <v>18577</v>
      </c>
      <c r="G29" s="15">
        <f t="shared" si="0"/>
        <v>196.29120879120879</v>
      </c>
    </row>
    <row r="30" spans="1:14">
      <c r="A30" s="33"/>
      <c r="B30" s="35" t="s">
        <v>107</v>
      </c>
      <c r="C30" s="36">
        <v>834712</v>
      </c>
      <c r="D30" s="36">
        <v>619849</v>
      </c>
      <c r="E30" s="36">
        <v>1226757</v>
      </c>
      <c r="F30" s="36">
        <v>1171958</v>
      </c>
      <c r="G30" s="15">
        <f t="shared" si="0"/>
        <v>189.07153193761707</v>
      </c>
    </row>
    <row r="31" spans="1:14">
      <c r="A31" s="32"/>
      <c r="B31" s="35" t="s">
        <v>57</v>
      </c>
      <c r="C31" s="29">
        <v>1601595</v>
      </c>
      <c r="D31" s="29">
        <v>436386</v>
      </c>
      <c r="E31" s="29">
        <v>1124978</v>
      </c>
      <c r="F31" s="29">
        <v>806783</v>
      </c>
      <c r="G31" s="15">
        <f t="shared" si="0"/>
        <v>184.87829582067252</v>
      </c>
    </row>
    <row r="32" spans="1:14">
      <c r="A32" s="33"/>
      <c r="B32" s="35" t="s">
        <v>86</v>
      </c>
      <c r="C32" s="36">
        <v>7168467</v>
      </c>
      <c r="D32" s="36">
        <v>2125988</v>
      </c>
      <c r="E32" s="36">
        <v>5040356</v>
      </c>
      <c r="F32" s="36">
        <v>3697677</v>
      </c>
      <c r="G32" s="15">
        <f t="shared" si="0"/>
        <v>173.92746337232384</v>
      </c>
    </row>
    <row r="33" spans="1:7">
      <c r="A33" s="33"/>
      <c r="B33" s="35" t="s">
        <v>106</v>
      </c>
      <c r="C33" s="36">
        <v>1115522</v>
      </c>
      <c r="D33" s="36">
        <v>266547</v>
      </c>
      <c r="E33" s="36">
        <v>611776</v>
      </c>
      <c r="F33" s="36">
        <v>453558</v>
      </c>
      <c r="G33" s="15">
        <f t="shared" si="0"/>
        <v>170.16060957354614</v>
      </c>
    </row>
    <row r="34" spans="1:7">
      <c r="A34" s="32"/>
      <c r="B34" s="28" t="s">
        <v>56</v>
      </c>
      <c r="C34" s="29">
        <v>9023043</v>
      </c>
      <c r="D34" s="29">
        <v>2443455</v>
      </c>
      <c r="E34" s="29">
        <v>5744675</v>
      </c>
      <c r="F34" s="29">
        <v>4038949</v>
      </c>
      <c r="G34" s="15">
        <f t="shared" si="0"/>
        <v>165.2966393897166</v>
      </c>
    </row>
    <row r="35" spans="1:7">
      <c r="A35" s="33"/>
      <c r="B35" s="35" t="s">
        <v>115</v>
      </c>
      <c r="C35" s="36">
        <v>356984</v>
      </c>
      <c r="D35" s="36">
        <v>196964</v>
      </c>
      <c r="E35" s="36">
        <v>335523</v>
      </c>
      <c r="F35" s="36">
        <v>313698</v>
      </c>
      <c r="G35" s="15">
        <f t="shared" si="0"/>
        <v>159.26666802055198</v>
      </c>
    </row>
    <row r="36" spans="1:7">
      <c r="A36" s="33"/>
      <c r="B36" s="35" t="s">
        <v>99</v>
      </c>
      <c r="C36" s="36">
        <v>2602394</v>
      </c>
      <c r="D36" s="36">
        <v>747617</v>
      </c>
      <c r="E36" s="36">
        <v>2001771</v>
      </c>
      <c r="F36" s="36">
        <v>1163262</v>
      </c>
      <c r="G36" s="15">
        <f t="shared" si="0"/>
        <v>155.59598029472309</v>
      </c>
    </row>
    <row r="37" spans="1:7">
      <c r="A37" s="33"/>
      <c r="B37" s="35" t="s">
        <v>59</v>
      </c>
      <c r="C37" s="29">
        <v>99238</v>
      </c>
      <c r="D37" s="29">
        <v>75822</v>
      </c>
      <c r="E37" s="29">
        <v>118230</v>
      </c>
      <c r="F37" s="29">
        <v>116369</v>
      </c>
      <c r="G37" s="15">
        <f t="shared" si="0"/>
        <v>153.47656353037377</v>
      </c>
    </row>
    <row r="38" spans="1:7">
      <c r="A38" s="33"/>
      <c r="B38" s="28" t="s">
        <v>44</v>
      </c>
      <c r="C38" s="29">
        <v>3888817</v>
      </c>
      <c r="D38" s="29">
        <v>1235081</v>
      </c>
      <c r="E38" s="29">
        <v>2590397</v>
      </c>
      <c r="F38" s="29">
        <v>1894378</v>
      </c>
      <c r="G38" s="15">
        <f t="shared" si="0"/>
        <v>153.38087137604742</v>
      </c>
    </row>
    <row r="39" spans="1:7">
      <c r="A39" s="33"/>
      <c r="B39" s="28" t="s">
        <v>43</v>
      </c>
      <c r="C39" s="29">
        <v>4890633</v>
      </c>
      <c r="D39" s="29">
        <v>1427737</v>
      </c>
      <c r="E39" s="29">
        <v>3068049</v>
      </c>
      <c r="F39" s="29">
        <v>2122771</v>
      </c>
      <c r="G39" s="15">
        <f t="shared" si="0"/>
        <v>148.68081446372827</v>
      </c>
    </row>
    <row r="40" spans="1:7">
      <c r="A40" s="32"/>
      <c r="B40" s="35" t="s">
        <v>108</v>
      </c>
      <c r="C40" s="36">
        <v>398543</v>
      </c>
      <c r="D40" s="36">
        <v>219577</v>
      </c>
      <c r="E40" s="36">
        <v>338534</v>
      </c>
      <c r="F40" s="36">
        <v>314786</v>
      </c>
      <c r="G40" s="15">
        <f t="shared" si="0"/>
        <v>143.36018799783218</v>
      </c>
    </row>
    <row r="41" spans="1:7">
      <c r="A41" s="32"/>
      <c r="B41" s="35" t="s">
        <v>124</v>
      </c>
      <c r="C41" s="36">
        <v>179047</v>
      </c>
      <c r="D41" s="36">
        <v>44519</v>
      </c>
      <c r="E41" s="36">
        <v>70964</v>
      </c>
      <c r="F41" s="36">
        <v>59492</v>
      </c>
      <c r="G41" s="15">
        <f t="shared" si="0"/>
        <v>133.63283092612144</v>
      </c>
    </row>
    <row r="42" spans="1:7">
      <c r="A42" s="33"/>
      <c r="B42" s="28" t="s">
        <v>55</v>
      </c>
      <c r="C42" s="29">
        <v>4634374</v>
      </c>
      <c r="D42" s="29">
        <v>1287535</v>
      </c>
      <c r="E42" s="29">
        <v>2490475</v>
      </c>
      <c r="F42" s="29">
        <v>1634785</v>
      </c>
      <c r="G42" s="15">
        <f t="shared" si="0"/>
        <v>126.97014061753661</v>
      </c>
    </row>
    <row r="43" spans="1:7">
      <c r="A43" s="33"/>
      <c r="B43" s="35" t="s">
        <v>100</v>
      </c>
      <c r="C43" s="36">
        <v>7752071</v>
      </c>
      <c r="D43" s="36">
        <v>2842948</v>
      </c>
      <c r="E43" s="36">
        <v>4913489</v>
      </c>
      <c r="F43" s="36">
        <v>3484368</v>
      </c>
      <c r="G43" s="15">
        <f t="shared" si="0"/>
        <v>122.561791492493</v>
      </c>
    </row>
    <row r="44" spans="1:7">
      <c r="A44" s="32"/>
      <c r="B44" s="35" t="s">
        <v>105</v>
      </c>
      <c r="C44" s="36">
        <v>8562141</v>
      </c>
      <c r="D44" s="36">
        <v>2558558</v>
      </c>
      <c r="E44" s="36">
        <v>4762236</v>
      </c>
      <c r="F44" s="36">
        <v>3121227</v>
      </c>
      <c r="G44" s="15">
        <f t="shared" si="0"/>
        <v>121.99164529395073</v>
      </c>
    </row>
    <row r="45" spans="1:7">
      <c r="A45" s="33"/>
      <c r="B45" s="35" t="s">
        <v>65</v>
      </c>
      <c r="C45" s="36">
        <v>2312637</v>
      </c>
      <c r="D45" s="36">
        <v>742577</v>
      </c>
      <c r="E45" s="36">
        <v>1290623</v>
      </c>
      <c r="F45" s="36">
        <v>893448</v>
      </c>
      <c r="G45" s="15">
        <f t="shared" si="0"/>
        <v>120.31721962840219</v>
      </c>
    </row>
    <row r="46" spans="1:7">
      <c r="A46" s="33"/>
      <c r="B46" s="35" t="s">
        <v>81</v>
      </c>
      <c r="C46" s="36">
        <v>3565651</v>
      </c>
      <c r="D46" s="36">
        <v>1228079</v>
      </c>
      <c r="E46" s="36">
        <v>2002362</v>
      </c>
      <c r="F46" s="36">
        <v>1448140</v>
      </c>
      <c r="G46" s="15">
        <f t="shared" si="0"/>
        <v>117.91912409543686</v>
      </c>
    </row>
    <row r="47" spans="1:7">
      <c r="A47" s="32"/>
      <c r="B47" s="35" t="s">
        <v>117</v>
      </c>
      <c r="C47" s="36">
        <v>13722280</v>
      </c>
      <c r="D47" s="36">
        <v>3571961</v>
      </c>
      <c r="E47" s="36">
        <v>7707640</v>
      </c>
      <c r="F47" s="36">
        <v>4078931</v>
      </c>
      <c r="G47" s="15">
        <f t="shared" si="0"/>
        <v>114.19304410098543</v>
      </c>
    </row>
    <row r="48" spans="1:7">
      <c r="A48" s="32"/>
      <c r="B48" s="35" t="s">
        <v>69</v>
      </c>
      <c r="C48" s="36">
        <v>1016723</v>
      </c>
      <c r="D48" s="36">
        <v>398716</v>
      </c>
      <c r="E48" s="36">
        <v>617177</v>
      </c>
      <c r="F48" s="36">
        <v>452700</v>
      </c>
      <c r="G48" s="15">
        <f t="shared" si="0"/>
        <v>113.53946167196702</v>
      </c>
    </row>
    <row r="49" spans="1:7">
      <c r="A49" s="32"/>
      <c r="B49" s="35" t="s">
        <v>79</v>
      </c>
      <c r="C49" s="36">
        <v>6769618</v>
      </c>
      <c r="D49" s="36">
        <v>2217222</v>
      </c>
      <c r="E49" s="36">
        <v>3443184</v>
      </c>
      <c r="F49" s="36">
        <v>2454169</v>
      </c>
      <c r="G49" s="15">
        <f t="shared" si="0"/>
        <v>110.6866610560422</v>
      </c>
    </row>
    <row r="50" spans="1:7">
      <c r="A50" s="32"/>
      <c r="B50" s="35" t="s">
        <v>120</v>
      </c>
      <c r="C50" s="36">
        <v>674433</v>
      </c>
      <c r="D50" s="36">
        <v>251407</v>
      </c>
      <c r="E50" s="36">
        <v>357084</v>
      </c>
      <c r="F50" s="36">
        <v>276836</v>
      </c>
      <c r="G50" s="15">
        <f t="shared" si="0"/>
        <v>110.11467461128768</v>
      </c>
    </row>
    <row r="51" spans="1:7">
      <c r="A51" s="32"/>
      <c r="B51" s="35" t="s">
        <v>103</v>
      </c>
      <c r="C51" s="36">
        <v>2715748</v>
      </c>
      <c r="D51" s="36">
        <v>630188</v>
      </c>
      <c r="E51" s="36">
        <v>1194969</v>
      </c>
      <c r="F51" s="36">
        <v>686926</v>
      </c>
      <c r="G51" s="15">
        <f t="shared" si="0"/>
        <v>109.00334503354554</v>
      </c>
    </row>
    <row r="52" spans="1:7">
      <c r="A52" s="33"/>
      <c r="B52" s="35" t="s">
        <v>83</v>
      </c>
      <c r="C52" s="36">
        <v>2093732</v>
      </c>
      <c r="D52" s="36">
        <v>682923</v>
      </c>
      <c r="E52" s="36">
        <v>997882</v>
      </c>
      <c r="F52" s="36">
        <v>734869</v>
      </c>
      <c r="G52" s="15">
        <f t="shared" si="0"/>
        <v>107.60642122171899</v>
      </c>
    </row>
    <row r="53" spans="1:7">
      <c r="A53" s="33"/>
      <c r="B53" s="35" t="s">
        <v>90</v>
      </c>
      <c r="C53" s="36">
        <v>11633415</v>
      </c>
      <c r="D53" s="36">
        <v>3114061</v>
      </c>
      <c r="E53" s="36">
        <v>5726625</v>
      </c>
      <c r="F53" s="36">
        <v>3227295</v>
      </c>
      <c r="G53" s="15">
        <f t="shared" ref="G53:G84" si="1">F53/D53*100</f>
        <v>103.63621650314492</v>
      </c>
    </row>
    <row r="54" spans="1:7">
      <c r="A54" s="33"/>
      <c r="B54" s="35" t="s">
        <v>118</v>
      </c>
      <c r="C54" s="36">
        <v>182680</v>
      </c>
      <c r="D54" s="36">
        <v>53328</v>
      </c>
      <c r="E54" s="36">
        <v>83150</v>
      </c>
      <c r="F54" s="36">
        <v>55135</v>
      </c>
      <c r="G54" s="15">
        <f t="shared" si="1"/>
        <v>103.38846384638465</v>
      </c>
    </row>
    <row r="55" spans="1:7">
      <c r="A55" s="33"/>
      <c r="B55" s="35" t="s">
        <v>110</v>
      </c>
      <c r="C55" s="36">
        <v>131447</v>
      </c>
      <c r="D55" s="36">
        <v>62393</v>
      </c>
      <c r="E55" s="36">
        <v>91316</v>
      </c>
      <c r="F55" s="36">
        <v>62955</v>
      </c>
      <c r="G55" s="15">
        <f t="shared" si="1"/>
        <v>100.90074207042457</v>
      </c>
    </row>
    <row r="56" spans="1:7">
      <c r="A56" s="33"/>
      <c r="B56" s="35" t="s">
        <v>77</v>
      </c>
      <c r="C56" s="36">
        <v>1967052</v>
      </c>
      <c r="D56" s="36">
        <v>528644</v>
      </c>
      <c r="E56" s="36">
        <v>1093447</v>
      </c>
      <c r="F56" s="36">
        <v>532917</v>
      </c>
      <c r="G56" s="15">
        <f t="shared" si="1"/>
        <v>100.80829442876491</v>
      </c>
    </row>
    <row r="57" spans="1:7">
      <c r="A57" s="33"/>
      <c r="B57" s="28" t="s">
        <v>50</v>
      </c>
      <c r="C57" s="29">
        <v>2958232</v>
      </c>
      <c r="D57" s="29">
        <v>980764</v>
      </c>
      <c r="E57" s="29">
        <v>1305291</v>
      </c>
      <c r="F57" s="29">
        <v>980979</v>
      </c>
      <c r="G57" s="15">
        <f t="shared" si="1"/>
        <v>100.02192168554312</v>
      </c>
    </row>
    <row r="58" spans="1:7">
      <c r="A58" s="33"/>
      <c r="B58" s="35" t="s">
        <v>68</v>
      </c>
      <c r="C58" s="36">
        <v>11355620</v>
      </c>
      <c r="D58" s="36">
        <v>2585702</v>
      </c>
      <c r="E58" s="36">
        <v>4398113</v>
      </c>
      <c r="F58" s="36">
        <v>2576482</v>
      </c>
      <c r="G58" s="15">
        <f t="shared" si="1"/>
        <v>99.643423720134805</v>
      </c>
    </row>
    <row r="59" spans="1:7">
      <c r="A59" s="33"/>
      <c r="B59" s="35" t="s">
        <v>113</v>
      </c>
      <c r="C59" s="36">
        <v>1091516</v>
      </c>
      <c r="D59" s="36">
        <v>261693</v>
      </c>
      <c r="E59" s="36">
        <v>466727</v>
      </c>
      <c r="F59" s="36">
        <v>253004</v>
      </c>
      <c r="G59" s="15">
        <f t="shared" si="1"/>
        <v>96.679697202447144</v>
      </c>
    </row>
    <row r="60" spans="1:7">
      <c r="A60" s="32"/>
      <c r="B60" s="28" t="s">
        <v>49</v>
      </c>
      <c r="C60" s="29">
        <v>2330938</v>
      </c>
      <c r="D60" s="29">
        <v>561515</v>
      </c>
      <c r="E60" s="29">
        <v>852683</v>
      </c>
      <c r="F60" s="29">
        <v>527696</v>
      </c>
      <c r="G60" s="15">
        <f t="shared" si="1"/>
        <v>93.977186718075217</v>
      </c>
    </row>
    <row r="61" spans="1:7">
      <c r="A61" s="33"/>
      <c r="B61" s="35" t="s">
        <v>74</v>
      </c>
      <c r="C61" s="36">
        <v>335693</v>
      </c>
      <c r="D61" s="36">
        <v>66291</v>
      </c>
      <c r="E61" s="36">
        <v>103752</v>
      </c>
      <c r="F61" s="36">
        <v>62188</v>
      </c>
      <c r="G61" s="15">
        <f t="shared" si="1"/>
        <v>93.810622859815069</v>
      </c>
    </row>
    <row r="62" spans="1:7">
      <c r="A62" s="33"/>
      <c r="B62" s="35" t="s">
        <v>114</v>
      </c>
      <c r="C62" s="36">
        <v>1290618</v>
      </c>
      <c r="D62" s="36">
        <v>367559</v>
      </c>
      <c r="E62" s="36">
        <v>562351</v>
      </c>
      <c r="F62" s="36">
        <v>342533</v>
      </c>
      <c r="G62" s="15">
        <f t="shared" si="1"/>
        <v>93.191297179500438</v>
      </c>
    </row>
    <row r="63" spans="1:7">
      <c r="A63" s="34"/>
      <c r="B63" s="35" t="s">
        <v>92</v>
      </c>
      <c r="C63" s="36">
        <v>23795</v>
      </c>
      <c r="D63" s="36">
        <v>4307</v>
      </c>
      <c r="E63" s="36">
        <v>5818</v>
      </c>
      <c r="F63" s="36">
        <v>3915</v>
      </c>
      <c r="G63" s="15">
        <f t="shared" si="1"/>
        <v>90.898537264917579</v>
      </c>
    </row>
    <row r="64" spans="1:7" ht="24">
      <c r="B64" s="28" t="s">
        <v>47</v>
      </c>
      <c r="C64" s="29">
        <v>2587312</v>
      </c>
      <c r="D64" s="29">
        <v>702762</v>
      </c>
      <c r="E64" s="29">
        <v>1276971</v>
      </c>
      <c r="F64" s="29">
        <v>629419</v>
      </c>
      <c r="G64" s="15">
        <f t="shared" si="1"/>
        <v>89.5636075940361</v>
      </c>
    </row>
    <row r="65" spans="1:7">
      <c r="A65" s="33"/>
      <c r="B65" s="35" t="s">
        <v>70</v>
      </c>
      <c r="C65" s="36">
        <v>1657862</v>
      </c>
      <c r="D65" s="36">
        <v>580044</v>
      </c>
      <c r="E65" s="36">
        <v>711240</v>
      </c>
      <c r="F65" s="36">
        <v>509558</v>
      </c>
      <c r="G65" s="15">
        <f t="shared" si="1"/>
        <v>87.848163242788473</v>
      </c>
    </row>
    <row r="66" spans="1:7">
      <c r="A66" s="33"/>
      <c r="B66" s="35" t="s">
        <v>122</v>
      </c>
      <c r="C66" s="36">
        <v>2092503</v>
      </c>
      <c r="D66" s="36">
        <v>596575</v>
      </c>
      <c r="E66" s="36">
        <v>819893</v>
      </c>
      <c r="F66" s="36">
        <v>516282</v>
      </c>
      <c r="G66" s="15">
        <f t="shared" si="1"/>
        <v>86.541004902987893</v>
      </c>
    </row>
    <row r="67" spans="1:7">
      <c r="A67" s="33"/>
      <c r="B67" s="35" t="s">
        <v>58</v>
      </c>
      <c r="C67" s="29">
        <v>5700659</v>
      </c>
      <c r="D67" s="29">
        <v>1634404</v>
      </c>
      <c r="E67" s="29">
        <v>2464392</v>
      </c>
      <c r="F67" s="29">
        <v>1412610</v>
      </c>
      <c r="G67" s="15">
        <f t="shared" si="1"/>
        <v>86.429670999336764</v>
      </c>
    </row>
    <row r="68" spans="1:7">
      <c r="A68" s="33"/>
      <c r="B68" s="28" t="s">
        <v>42</v>
      </c>
      <c r="C68" s="29">
        <v>5837407</v>
      </c>
      <c r="D68" s="29">
        <v>1995906</v>
      </c>
      <c r="E68" s="29">
        <v>2644768</v>
      </c>
      <c r="F68" s="29">
        <v>1718312</v>
      </c>
      <c r="G68" s="15">
        <f t="shared" si="1"/>
        <v>86.091829975960792</v>
      </c>
    </row>
    <row r="69" spans="1:7">
      <c r="A69" s="33"/>
      <c r="B69" s="28" t="s">
        <v>51</v>
      </c>
      <c r="C69" s="29">
        <v>1745850</v>
      </c>
      <c r="D69" s="29">
        <v>516954</v>
      </c>
      <c r="E69" s="29">
        <v>647019</v>
      </c>
      <c r="F69" s="29">
        <v>440314</v>
      </c>
      <c r="G69" s="15">
        <f t="shared" si="1"/>
        <v>85.174696394650198</v>
      </c>
    </row>
    <row r="70" spans="1:7">
      <c r="A70" s="32"/>
      <c r="B70" s="35" t="s">
        <v>88</v>
      </c>
      <c r="C70" s="36">
        <v>3814101</v>
      </c>
      <c r="D70" s="36">
        <v>1285750</v>
      </c>
      <c r="E70" s="36">
        <v>1788123</v>
      </c>
      <c r="F70" s="36">
        <v>1090356</v>
      </c>
      <c r="G70" s="15">
        <f t="shared" si="1"/>
        <v>84.803111024693749</v>
      </c>
    </row>
    <row r="71" spans="1:7">
      <c r="A71" s="33"/>
      <c r="B71" s="28" t="s">
        <v>40</v>
      </c>
      <c r="C71" s="29">
        <v>2926291</v>
      </c>
      <c r="D71" s="29">
        <v>1337599</v>
      </c>
      <c r="E71" s="29">
        <v>1417877</v>
      </c>
      <c r="F71" s="29">
        <v>1134237</v>
      </c>
      <c r="G71" s="15">
        <f t="shared" si="1"/>
        <v>84.796489829911664</v>
      </c>
    </row>
    <row r="72" spans="1:7">
      <c r="A72" s="33"/>
      <c r="B72" s="28" t="s">
        <v>45</v>
      </c>
      <c r="C72" s="29">
        <v>4187354</v>
      </c>
      <c r="D72" s="29">
        <v>1015770</v>
      </c>
      <c r="E72" s="29">
        <v>1423553</v>
      </c>
      <c r="F72" s="29">
        <v>850836</v>
      </c>
      <c r="G72" s="15">
        <f t="shared" si="1"/>
        <v>83.762662807525317</v>
      </c>
    </row>
    <row r="73" spans="1:7">
      <c r="A73" s="33"/>
      <c r="B73" s="35" t="s">
        <v>64</v>
      </c>
      <c r="C73" s="36">
        <v>5296331</v>
      </c>
      <c r="D73" s="36">
        <v>1790240</v>
      </c>
      <c r="E73" s="29">
        <v>2471986</v>
      </c>
      <c r="F73" s="29">
        <v>1469036</v>
      </c>
      <c r="G73" s="15">
        <f t="shared" si="1"/>
        <v>82.058048082938598</v>
      </c>
    </row>
    <row r="74" spans="1:7">
      <c r="A74" s="32"/>
      <c r="B74" s="35" t="s">
        <v>119</v>
      </c>
      <c r="C74" s="36">
        <v>3428829</v>
      </c>
      <c r="D74" s="36">
        <v>880764</v>
      </c>
      <c r="E74" s="36">
        <v>1389671</v>
      </c>
      <c r="F74" s="36">
        <v>711637</v>
      </c>
      <c r="G74" s="15">
        <f t="shared" si="1"/>
        <v>80.797693820365041</v>
      </c>
    </row>
    <row r="75" spans="1:7">
      <c r="A75" s="33"/>
      <c r="B75" s="28" t="s">
        <v>52</v>
      </c>
      <c r="C75" s="29">
        <v>2881286</v>
      </c>
      <c r="D75" s="29">
        <v>959994</v>
      </c>
      <c r="E75" s="29">
        <v>1229663</v>
      </c>
      <c r="F75" s="29">
        <v>774547</v>
      </c>
      <c r="G75" s="15">
        <f t="shared" si="1"/>
        <v>80.682483432188107</v>
      </c>
    </row>
    <row r="76" spans="1:7">
      <c r="A76" s="33"/>
      <c r="B76" s="35" t="s">
        <v>62</v>
      </c>
      <c r="C76" s="36">
        <v>1947397</v>
      </c>
      <c r="D76" s="36">
        <v>525111</v>
      </c>
      <c r="E76" s="29">
        <v>739163</v>
      </c>
      <c r="F76" s="29">
        <v>419234</v>
      </c>
      <c r="G76" s="15">
        <f t="shared" si="1"/>
        <v>79.83721536970279</v>
      </c>
    </row>
    <row r="77" spans="1:7">
      <c r="A77" s="33"/>
      <c r="B77" s="35" t="s">
        <v>93</v>
      </c>
      <c r="C77" s="36">
        <v>1286062</v>
      </c>
      <c r="D77" s="36">
        <v>539396</v>
      </c>
      <c r="E77" s="36">
        <v>552598</v>
      </c>
      <c r="F77" s="36">
        <v>425017</v>
      </c>
      <c r="G77" s="15">
        <f t="shared" si="1"/>
        <v>78.794985502302566</v>
      </c>
    </row>
    <row r="78" spans="1:7">
      <c r="A78" s="33"/>
      <c r="B78" s="35" t="s">
        <v>91</v>
      </c>
      <c r="C78" s="36">
        <v>2384702</v>
      </c>
      <c r="D78" s="36">
        <v>720230</v>
      </c>
      <c r="E78" s="36">
        <v>913805</v>
      </c>
      <c r="F78" s="36">
        <v>564880</v>
      </c>
      <c r="G78" s="15">
        <f t="shared" si="1"/>
        <v>78.430501367618675</v>
      </c>
    </row>
    <row r="79" spans="1:7">
      <c r="A79" s="33"/>
      <c r="B79" s="35" t="s">
        <v>87</v>
      </c>
      <c r="C79" s="36">
        <v>2439931</v>
      </c>
      <c r="D79" s="36">
        <v>824602</v>
      </c>
      <c r="E79" s="36">
        <v>1057387</v>
      </c>
      <c r="F79" s="36">
        <v>631717</v>
      </c>
      <c r="G79" s="15">
        <f t="shared" si="1"/>
        <v>76.60871547728479</v>
      </c>
    </row>
    <row r="80" spans="1:7">
      <c r="A80" s="33"/>
      <c r="B80" s="35" t="s">
        <v>82</v>
      </c>
      <c r="C80" s="36">
        <v>1238210</v>
      </c>
      <c r="D80" s="36">
        <v>404537</v>
      </c>
      <c r="E80" s="36">
        <v>436143</v>
      </c>
      <c r="F80" s="36">
        <v>308940</v>
      </c>
      <c r="G80" s="15">
        <f t="shared" si="1"/>
        <v>76.368787033077325</v>
      </c>
    </row>
    <row r="81" spans="1:7">
      <c r="A81" s="32"/>
      <c r="B81" s="35" t="s">
        <v>111</v>
      </c>
      <c r="C81" s="36">
        <v>1219992</v>
      </c>
      <c r="D81" s="36">
        <v>391547</v>
      </c>
      <c r="E81" s="36">
        <v>568168</v>
      </c>
      <c r="F81" s="36">
        <v>298559</v>
      </c>
      <c r="G81" s="15">
        <f t="shared" si="1"/>
        <v>76.251126940060828</v>
      </c>
    </row>
    <row r="82" spans="1:7">
      <c r="A82" s="33"/>
      <c r="B82" s="35" t="s">
        <v>66</v>
      </c>
      <c r="C82" s="36">
        <v>977997</v>
      </c>
      <c r="D82" s="36">
        <v>333806</v>
      </c>
      <c r="E82" s="36">
        <v>417998</v>
      </c>
      <c r="F82" s="36">
        <v>251316</v>
      </c>
      <c r="G82" s="15">
        <f t="shared" si="1"/>
        <v>75.288041557072077</v>
      </c>
    </row>
    <row r="83" spans="1:7">
      <c r="A83" s="33"/>
      <c r="B83" s="35" t="s">
        <v>61</v>
      </c>
      <c r="C83" s="36">
        <v>2562930</v>
      </c>
      <c r="D83" s="36">
        <v>842246</v>
      </c>
      <c r="E83" s="29">
        <v>972027</v>
      </c>
      <c r="F83" s="29">
        <v>631277</v>
      </c>
      <c r="G83" s="15">
        <f t="shared" si="1"/>
        <v>74.951617460931843</v>
      </c>
    </row>
    <row r="84" spans="1:7">
      <c r="A84" s="33"/>
      <c r="B84" s="35" t="s">
        <v>85</v>
      </c>
      <c r="C84" s="36">
        <v>955310</v>
      </c>
      <c r="D84" s="36">
        <v>361622</v>
      </c>
      <c r="E84" s="36">
        <v>380895</v>
      </c>
      <c r="F84" s="36">
        <v>268689</v>
      </c>
      <c r="G84" s="15">
        <f t="shared" si="1"/>
        <v>74.301065753742861</v>
      </c>
    </row>
    <row r="85" spans="1:7">
      <c r="A85" s="33"/>
      <c r="B85" s="35" t="s">
        <v>121</v>
      </c>
      <c r="C85" s="36">
        <v>356096</v>
      </c>
      <c r="D85" s="36">
        <v>283292</v>
      </c>
      <c r="E85" s="36">
        <v>220396</v>
      </c>
      <c r="F85" s="36">
        <v>208723</v>
      </c>
      <c r="G85" s="15">
        <f t="shared" ref="G85:G105" si="2">F85/D85*100</f>
        <v>73.677689451166998</v>
      </c>
    </row>
    <row r="86" spans="1:7">
      <c r="A86" s="33"/>
      <c r="B86" s="35" t="s">
        <v>94</v>
      </c>
      <c r="C86" s="36">
        <v>2285684</v>
      </c>
      <c r="D86" s="36">
        <v>743989</v>
      </c>
      <c r="E86" s="36">
        <v>873949</v>
      </c>
      <c r="F86" s="36">
        <v>542185</v>
      </c>
      <c r="G86" s="15">
        <f t="shared" si="2"/>
        <v>72.875405415940293</v>
      </c>
    </row>
    <row r="87" spans="1:7">
      <c r="A87" s="33"/>
      <c r="B87" s="35" t="s">
        <v>84</v>
      </c>
      <c r="C87" s="36">
        <v>7271470</v>
      </c>
      <c r="D87" s="36">
        <v>1794441</v>
      </c>
      <c r="E87" s="36">
        <v>2683224</v>
      </c>
      <c r="F87" s="36">
        <v>1298624</v>
      </c>
      <c r="G87" s="15">
        <f t="shared" si="2"/>
        <v>72.369278232051087</v>
      </c>
    </row>
    <row r="88" spans="1:7">
      <c r="A88" s="33"/>
      <c r="B88" s="35" t="s">
        <v>60</v>
      </c>
      <c r="C88" s="29">
        <v>2767768</v>
      </c>
      <c r="D88" s="29">
        <v>665084</v>
      </c>
      <c r="E88" s="29">
        <v>868437</v>
      </c>
      <c r="F88" s="29">
        <v>476447</v>
      </c>
      <c r="G88" s="15">
        <f t="shared" si="2"/>
        <v>71.637116514605665</v>
      </c>
    </row>
    <row r="89" spans="1:7">
      <c r="A89" s="33"/>
      <c r="B89" s="35" t="s">
        <v>109</v>
      </c>
      <c r="C89" s="36">
        <v>139080</v>
      </c>
      <c r="D89" s="36">
        <v>100564</v>
      </c>
      <c r="E89" s="36">
        <v>81390</v>
      </c>
      <c r="F89" s="36">
        <v>71691</v>
      </c>
      <c r="G89" s="15">
        <f t="shared" si="2"/>
        <v>71.288930432361482</v>
      </c>
    </row>
    <row r="90" spans="1:7">
      <c r="A90" s="33"/>
      <c r="B90" s="35" t="s">
        <v>71</v>
      </c>
      <c r="C90" s="36">
        <v>42290078</v>
      </c>
      <c r="D90" s="36">
        <v>7006505</v>
      </c>
      <c r="E90" s="36">
        <v>17532770</v>
      </c>
      <c r="F90" s="36">
        <v>4985353</v>
      </c>
      <c r="G90" s="15">
        <f t="shared" si="2"/>
        <v>71.153206912718971</v>
      </c>
    </row>
    <row r="91" spans="1:7">
      <c r="A91" s="33"/>
      <c r="B91" s="28" t="s">
        <v>54</v>
      </c>
      <c r="C91" s="29">
        <v>2901914</v>
      </c>
      <c r="D91" s="29">
        <v>925105</v>
      </c>
      <c r="E91" s="29">
        <v>1299274</v>
      </c>
      <c r="F91" s="29">
        <v>643061</v>
      </c>
      <c r="G91" s="15">
        <f t="shared" si="2"/>
        <v>69.512217532063929</v>
      </c>
    </row>
    <row r="92" spans="1:7">
      <c r="A92" s="33"/>
      <c r="B92" s="35" t="s">
        <v>101</v>
      </c>
      <c r="C92" s="36">
        <v>1038808</v>
      </c>
      <c r="D92" s="36">
        <v>344197</v>
      </c>
      <c r="E92" s="36">
        <v>339546</v>
      </c>
      <c r="F92" s="36">
        <v>238316</v>
      </c>
      <c r="G92" s="15">
        <f t="shared" si="2"/>
        <v>69.238255998744904</v>
      </c>
    </row>
    <row r="93" spans="1:7">
      <c r="A93" s="33"/>
      <c r="B93" s="35" t="s">
        <v>76</v>
      </c>
      <c r="C93" s="36">
        <v>16821426</v>
      </c>
      <c r="D93" s="36">
        <v>6899347</v>
      </c>
      <c r="E93" s="36">
        <v>7146379</v>
      </c>
      <c r="F93" s="36">
        <v>4711890</v>
      </c>
      <c r="G93" s="15">
        <f t="shared" si="2"/>
        <v>68.294724123891726</v>
      </c>
    </row>
    <row r="94" spans="1:7">
      <c r="A94" s="33"/>
      <c r="B94" s="35" t="s">
        <v>80</v>
      </c>
      <c r="C94" s="36">
        <v>3648308</v>
      </c>
      <c r="D94" s="36">
        <v>1275687</v>
      </c>
      <c r="E94" s="36">
        <v>1422916</v>
      </c>
      <c r="F94" s="36">
        <v>854209</v>
      </c>
      <c r="G94" s="15">
        <f t="shared" si="2"/>
        <v>66.960704310696912</v>
      </c>
    </row>
    <row r="95" spans="1:7">
      <c r="A95" s="33"/>
      <c r="B95" s="35" t="s">
        <v>89</v>
      </c>
      <c r="C95" s="36">
        <v>1316383</v>
      </c>
      <c r="D95" s="36">
        <v>413245</v>
      </c>
      <c r="E95" s="36">
        <v>363552</v>
      </c>
      <c r="F95" s="36">
        <v>271948</v>
      </c>
      <c r="G95" s="15">
        <f t="shared" si="2"/>
        <v>65.807934760251186</v>
      </c>
    </row>
    <row r="96" spans="1:7">
      <c r="A96" s="33"/>
      <c r="B96" s="35" t="s">
        <v>95</v>
      </c>
      <c r="C96" s="36">
        <v>3087305</v>
      </c>
      <c r="D96" s="36">
        <v>1040345</v>
      </c>
      <c r="E96" s="36">
        <v>1075783</v>
      </c>
      <c r="F96" s="36">
        <v>663269</v>
      </c>
      <c r="G96" s="15">
        <f t="shared" si="2"/>
        <v>63.75471598364004</v>
      </c>
    </row>
    <row r="97" spans="1:7">
      <c r="A97" s="33"/>
      <c r="B97" s="35" t="s">
        <v>72</v>
      </c>
      <c r="C97" s="36">
        <v>2522651</v>
      </c>
      <c r="D97" s="36">
        <v>762922</v>
      </c>
      <c r="E97" s="36">
        <v>774518</v>
      </c>
      <c r="F97" s="36">
        <v>482357</v>
      </c>
      <c r="G97" s="15">
        <f t="shared" si="2"/>
        <v>63.22494304791315</v>
      </c>
    </row>
    <row r="98" spans="1:7">
      <c r="A98" s="33"/>
      <c r="B98" s="35" t="s">
        <v>112</v>
      </c>
      <c r="C98" s="36">
        <v>2253319</v>
      </c>
      <c r="D98" s="36">
        <v>575320</v>
      </c>
      <c r="E98" s="36">
        <v>790120</v>
      </c>
      <c r="F98" s="36">
        <v>355540</v>
      </c>
      <c r="G98" s="15">
        <f t="shared" si="2"/>
        <v>61.798651185427246</v>
      </c>
    </row>
    <row r="99" spans="1:7">
      <c r="A99" s="33"/>
      <c r="B99" s="35" t="s">
        <v>97</v>
      </c>
      <c r="C99" s="36">
        <v>8586219</v>
      </c>
      <c r="D99" s="36">
        <v>1626591</v>
      </c>
      <c r="E99" s="36">
        <v>3035999</v>
      </c>
      <c r="F99" s="36">
        <v>994647</v>
      </c>
      <c r="G99" s="15">
        <f t="shared" si="2"/>
        <v>61.149176406361526</v>
      </c>
    </row>
    <row r="100" spans="1:7">
      <c r="A100" s="33"/>
      <c r="B100" s="35" t="s">
        <v>123</v>
      </c>
      <c r="C100" s="36">
        <v>1861012</v>
      </c>
      <c r="D100" s="36">
        <v>577643</v>
      </c>
      <c r="E100" s="36">
        <v>627526</v>
      </c>
      <c r="F100" s="36">
        <v>342275</v>
      </c>
      <c r="G100" s="15">
        <f t="shared" si="2"/>
        <v>59.253725917218766</v>
      </c>
    </row>
    <row r="101" spans="1:7" ht="36">
      <c r="A101" s="33"/>
      <c r="B101" s="35" t="s">
        <v>96</v>
      </c>
      <c r="C101" s="36">
        <v>7374450</v>
      </c>
      <c r="D101" s="36">
        <v>1882771</v>
      </c>
      <c r="E101" s="36">
        <v>2065173</v>
      </c>
      <c r="F101" s="36">
        <v>1109310</v>
      </c>
      <c r="G101" s="15">
        <f t="shared" si="2"/>
        <v>58.919008206521127</v>
      </c>
    </row>
    <row r="102" spans="1:7">
      <c r="A102" s="33"/>
      <c r="B102" s="35" t="s">
        <v>78</v>
      </c>
      <c r="C102" s="36">
        <v>1136312</v>
      </c>
      <c r="D102" s="36">
        <v>396627</v>
      </c>
      <c r="E102" s="36">
        <v>425595</v>
      </c>
      <c r="F102" s="36">
        <v>231494</v>
      </c>
      <c r="G102" s="15">
        <f t="shared" si="2"/>
        <v>58.365668499623069</v>
      </c>
    </row>
    <row r="103" spans="1:7">
      <c r="A103" s="33"/>
      <c r="B103" s="35" t="s">
        <v>75</v>
      </c>
      <c r="C103" s="36">
        <v>338493278</v>
      </c>
      <c r="D103" s="36">
        <v>22159230</v>
      </c>
      <c r="E103" s="36">
        <v>124875898</v>
      </c>
      <c r="F103" s="36">
        <v>12922741</v>
      </c>
      <c r="G103" s="15">
        <f t="shared" si="2"/>
        <v>58.317644611297418</v>
      </c>
    </row>
    <row r="104" spans="1:7">
      <c r="A104" s="33"/>
      <c r="B104" s="35" t="s">
        <v>98</v>
      </c>
      <c r="C104" s="36">
        <v>2331083</v>
      </c>
      <c r="D104" s="36">
        <v>401659</v>
      </c>
      <c r="E104" s="36">
        <v>804231</v>
      </c>
      <c r="F104" s="36">
        <v>216623</v>
      </c>
      <c r="G104" s="15">
        <f t="shared" si="2"/>
        <v>53.932066753141349</v>
      </c>
    </row>
    <row r="105" spans="1:7">
      <c r="A105" s="32"/>
      <c r="B105" s="35" t="s">
        <v>102</v>
      </c>
      <c r="C105" s="36">
        <v>54194</v>
      </c>
      <c r="D105" s="36">
        <v>18203</v>
      </c>
      <c r="E105" s="36">
        <v>4550</v>
      </c>
      <c r="F105" s="36">
        <v>3258</v>
      </c>
      <c r="G105" s="15">
        <f t="shared" si="2"/>
        <v>17.898148656814811</v>
      </c>
    </row>
  </sheetData>
  <sortState ref="B21:G105">
    <sortCondition descending="1" ref="G21:G105"/>
  </sortState>
  <mergeCells count="6">
    <mergeCell ref="D9:D16"/>
    <mergeCell ref="A1:C1"/>
    <mergeCell ref="A5:A16"/>
    <mergeCell ref="B5:B16"/>
    <mergeCell ref="C5:D5"/>
    <mergeCell ref="C6:C16"/>
  </mergeCells>
  <pageMargins left="0.70866141732283472" right="0.70866141732283472" top="0.74803149606299213" bottom="0.74803149606299213" header="0.31496062992125984" footer="0.31496062992125984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8"/>
  <sheetViews>
    <sheetView zoomScaleNormal="100" workbookViewId="0">
      <pane xSplit="2" ySplit="1" topLeftCell="C2" activePane="bottomRight" state="frozen"/>
      <selection activeCell="C33" sqref="C33"/>
      <selection pane="topRight" activeCell="C33" sqref="C33"/>
      <selection pane="bottomLeft" activeCell="C33" sqref="C33"/>
      <selection pane="bottomRight" activeCell="O20" sqref="O20"/>
    </sheetView>
  </sheetViews>
  <sheetFormatPr defaultColWidth="37.42578125" defaultRowHeight="15"/>
  <cols>
    <col min="1" max="1" width="32.140625" style="39" customWidth="1"/>
    <col min="2" max="2" width="14.42578125" style="39" customWidth="1"/>
    <col min="3" max="3" width="11.85546875" style="39" customWidth="1"/>
    <col min="4" max="6" width="11.140625" style="39" customWidth="1"/>
    <col min="7" max="7" width="11.140625" style="42" customWidth="1"/>
    <col min="8" max="9" width="37.42578125" style="39"/>
    <col min="10" max="10" width="12.85546875" style="39" customWidth="1"/>
    <col min="11" max="11" width="10" style="39" customWidth="1"/>
    <col min="12" max="12" width="8.28515625" style="39" customWidth="1"/>
    <col min="13" max="13" width="6.140625" style="39" customWidth="1"/>
    <col min="14" max="14" width="8.5703125" style="39" customWidth="1"/>
    <col min="15" max="15" width="14" style="39" bestFit="1" customWidth="1"/>
    <col min="16" max="16" width="11.140625" style="39" customWidth="1"/>
    <col min="17" max="17" width="8.85546875" style="39" customWidth="1"/>
    <col min="18" max="18" width="11.42578125" style="39" customWidth="1"/>
    <col min="19" max="19" width="12" style="39" customWidth="1"/>
    <col min="20" max="20" width="9.140625" style="39" customWidth="1"/>
    <col min="21" max="21" width="9" style="39" customWidth="1"/>
    <col min="22" max="22" width="7.7109375" style="39" customWidth="1"/>
    <col min="23" max="24" width="8.7109375" style="39" customWidth="1"/>
    <col min="25" max="25" width="8.28515625" style="39" customWidth="1"/>
    <col min="26" max="26" width="6.140625" style="39" bestFit="1" customWidth="1"/>
    <col min="27" max="16384" width="37.42578125" style="39"/>
  </cols>
  <sheetData>
    <row r="1" spans="1:15">
      <c r="A1" s="39" t="s">
        <v>238</v>
      </c>
    </row>
    <row r="2" spans="1:15">
      <c r="A2" s="39" t="s">
        <v>262</v>
      </c>
      <c r="D2" s="119"/>
      <c r="E2" s="120"/>
      <c r="F2" s="142"/>
      <c r="G2" s="142"/>
      <c r="I2" s="9"/>
      <c r="J2" s="9"/>
      <c r="K2" s="9"/>
      <c r="L2" s="9"/>
      <c r="M2" s="9"/>
      <c r="N2" s="9"/>
      <c r="O2" s="9"/>
    </row>
    <row r="3" spans="1:15">
      <c r="A3" s="39" t="s">
        <v>234</v>
      </c>
      <c r="F3" s="142"/>
      <c r="G3" s="142"/>
      <c r="I3" s="9"/>
      <c r="J3" s="9"/>
      <c r="K3" s="9"/>
      <c r="L3" s="9"/>
      <c r="M3" s="9"/>
      <c r="N3" s="9"/>
      <c r="O3" s="9"/>
    </row>
    <row r="4" spans="1:15">
      <c r="A4" s="39" t="s">
        <v>237</v>
      </c>
      <c r="F4" s="142"/>
      <c r="G4" s="142"/>
      <c r="I4" s="9"/>
      <c r="J4" s="9"/>
      <c r="K4" s="9"/>
      <c r="L4" s="9"/>
      <c r="M4" s="9"/>
      <c r="N4" s="117"/>
      <c r="O4" s="117"/>
    </row>
    <row r="5" spans="1:15">
      <c r="F5" s="142"/>
      <c r="G5" s="142"/>
      <c r="I5" s="9"/>
      <c r="J5" s="9"/>
      <c r="K5" s="9"/>
      <c r="L5" s="9"/>
      <c r="M5" s="9"/>
      <c r="N5" s="117"/>
      <c r="O5" s="117"/>
    </row>
    <row r="6" spans="1:15">
      <c r="A6" s="9"/>
      <c r="B6" s="9"/>
      <c r="C6" s="9"/>
      <c r="F6" s="142"/>
      <c r="G6" s="142"/>
      <c r="I6" s="9"/>
      <c r="J6" s="9"/>
      <c r="K6" s="9"/>
      <c r="L6" s="9"/>
      <c r="M6" s="9"/>
      <c r="N6" s="117"/>
      <c r="O6" s="117"/>
    </row>
    <row r="7" spans="1:15">
      <c r="A7" s="127"/>
      <c r="B7" s="128">
        <v>2020</v>
      </c>
      <c r="C7" s="128">
        <v>2021</v>
      </c>
      <c r="F7" s="142"/>
      <c r="G7" s="142"/>
      <c r="I7" s="9"/>
      <c r="J7" s="9"/>
      <c r="K7" s="9"/>
      <c r="L7" s="9"/>
      <c r="M7" s="9"/>
      <c r="N7" s="117"/>
      <c r="O7" s="117"/>
    </row>
    <row r="8" spans="1:15">
      <c r="A8" s="127" t="s">
        <v>2</v>
      </c>
      <c r="B8" s="129">
        <v>0.27946306061045173</v>
      </c>
      <c r="C8" s="129">
        <v>0.29061124325565635</v>
      </c>
      <c r="F8" s="142"/>
      <c r="G8" s="142"/>
      <c r="I8" s="9"/>
      <c r="J8" s="9"/>
      <c r="K8" s="9"/>
      <c r="L8" s="9"/>
      <c r="M8" s="9"/>
      <c r="N8" s="117"/>
      <c r="O8" s="117"/>
    </row>
    <row r="9" spans="1:15" s="42" customFormat="1">
      <c r="A9" s="127" t="s">
        <v>140</v>
      </c>
      <c r="B9" s="129">
        <v>0.13135009319389707</v>
      </c>
      <c r="C9" s="129">
        <v>0.14513506494215087</v>
      </c>
      <c r="F9" s="142"/>
      <c r="G9" s="142"/>
      <c r="I9" s="9"/>
      <c r="J9" s="9"/>
      <c r="K9" s="9"/>
      <c r="L9" s="9"/>
      <c r="M9" s="9"/>
      <c r="N9" s="117"/>
      <c r="O9" s="117"/>
    </row>
    <row r="10" spans="1:15">
      <c r="A10" s="127" t="s">
        <v>6</v>
      </c>
      <c r="B10" s="129">
        <v>0.11402726619204548</v>
      </c>
      <c r="C10" s="129">
        <v>0.11475669188856957</v>
      </c>
      <c r="F10" s="120"/>
      <c r="G10" s="48"/>
      <c r="I10" s="9"/>
      <c r="J10" s="9"/>
      <c r="K10" s="9"/>
      <c r="L10" s="9"/>
      <c r="M10" s="9"/>
      <c r="N10" s="9"/>
      <c r="O10" s="9"/>
    </row>
    <row r="11" spans="1:15">
      <c r="A11" s="127" t="s">
        <v>5</v>
      </c>
      <c r="B11" s="129">
        <v>0.11493661223130176</v>
      </c>
      <c r="C11" s="129">
        <v>0.11080053044808352</v>
      </c>
      <c r="F11" s="120"/>
      <c r="G11" s="9"/>
      <c r="I11" s="9"/>
      <c r="J11" s="9"/>
      <c r="K11" s="9"/>
      <c r="L11" s="9"/>
      <c r="M11" s="9"/>
      <c r="N11" s="9"/>
      <c r="O11" s="9"/>
    </row>
    <row r="12" spans="1:15">
      <c r="A12" s="127" t="s">
        <v>137</v>
      </c>
      <c r="B12" s="129">
        <v>7.3973064645466949E-2</v>
      </c>
      <c r="C12" s="129">
        <v>6.6608343948414903E-2</v>
      </c>
      <c r="F12" s="120"/>
      <c r="G12" s="118"/>
    </row>
    <row r="13" spans="1:15">
      <c r="A13" s="127" t="s">
        <v>7</v>
      </c>
      <c r="B13" s="129">
        <v>0.14328334538988058</v>
      </c>
      <c r="C13" s="129">
        <v>0.1470946286302805</v>
      </c>
      <c r="D13" s="9"/>
      <c r="E13" s="9"/>
      <c r="F13" s="9"/>
      <c r="G13" s="9"/>
      <c r="H13" s="9"/>
    </row>
    <row r="14" spans="1:15">
      <c r="A14" s="127" t="s">
        <v>1</v>
      </c>
      <c r="B14" s="129">
        <v>0.14296655773695632</v>
      </c>
      <c r="C14" s="129">
        <v>0.12499349688684425</v>
      </c>
      <c r="D14" s="9"/>
      <c r="E14" s="9"/>
      <c r="F14" s="9"/>
      <c r="G14" s="9"/>
      <c r="H14" s="9"/>
    </row>
    <row r="15" spans="1:15">
      <c r="A15" s="127"/>
      <c r="B15" s="127"/>
      <c r="C15" s="127"/>
      <c r="D15" s="9"/>
      <c r="E15" s="9"/>
      <c r="F15" s="9"/>
      <c r="G15" s="9"/>
      <c r="H15" s="9"/>
    </row>
    <row r="16" spans="1:15">
      <c r="A16" s="127" t="s">
        <v>135</v>
      </c>
      <c r="B16" s="129">
        <v>0.84202688120751534</v>
      </c>
      <c r="C16" s="129">
        <v>0.86326096772648797</v>
      </c>
      <c r="D16" s="9"/>
      <c r="E16" s="9"/>
      <c r="F16" s="9"/>
      <c r="G16" s="9"/>
      <c r="H16" s="9"/>
    </row>
    <row r="17" spans="1:44">
      <c r="A17" s="127" t="s">
        <v>136</v>
      </c>
      <c r="B17" s="129">
        <v>0.15559340436065816</v>
      </c>
      <c r="C17" s="129">
        <v>0.13686028461137351</v>
      </c>
      <c r="D17" s="9"/>
      <c r="E17" s="9"/>
      <c r="F17" s="9"/>
      <c r="G17" s="9"/>
      <c r="H17" s="9"/>
    </row>
    <row r="18" spans="1:44">
      <c r="A18" s="9"/>
      <c r="B18" s="9"/>
      <c r="C18" s="9"/>
      <c r="D18" s="9"/>
      <c r="E18" s="9"/>
      <c r="F18" s="9"/>
      <c r="G18" s="9"/>
      <c r="H18" s="9"/>
      <c r="I18" s="9"/>
    </row>
    <row r="19" spans="1:44">
      <c r="D19" s="9"/>
      <c r="E19" s="9"/>
      <c r="F19" s="9"/>
      <c r="G19" s="9"/>
      <c r="H19" s="9"/>
      <c r="I19" s="9"/>
    </row>
    <row r="20" spans="1:44">
      <c r="A20" s="9"/>
      <c r="B20" s="9"/>
      <c r="C20" s="9"/>
      <c r="D20" s="9"/>
      <c r="E20" s="9"/>
      <c r="F20" s="9"/>
      <c r="G20" s="9"/>
      <c r="H20" s="9"/>
      <c r="I20" s="9"/>
    </row>
    <row r="21" spans="1:44">
      <c r="A21" s="9"/>
      <c r="B21" s="9"/>
      <c r="C21" s="9"/>
      <c r="D21" s="9"/>
      <c r="E21" s="9"/>
      <c r="F21" s="9"/>
      <c r="G21" s="9"/>
      <c r="H21" s="9"/>
      <c r="I21" s="9"/>
    </row>
    <row r="22" spans="1:44" s="1" customFormat="1">
      <c r="A22" s="9"/>
      <c r="B22" s="9"/>
      <c r="C22" s="9"/>
      <c r="D22" s="9"/>
      <c r="E22" s="9"/>
      <c r="F22" s="9"/>
      <c r="G22" s="9"/>
      <c r="H22" s="9"/>
      <c r="I22" s="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44" s="1" customFormat="1">
      <c r="A23" s="9"/>
      <c r="B23" s="9"/>
      <c r="C23" s="9"/>
      <c r="D23" s="9"/>
      <c r="E23" s="9"/>
      <c r="F23" s="9"/>
      <c r="G23" s="9"/>
      <c r="H23" s="9"/>
      <c r="I23" s="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44" s="1" customFormat="1">
      <c r="A24" s="9"/>
      <c r="B24" s="9"/>
      <c r="C24" s="9"/>
      <c r="D24" s="9"/>
      <c r="E24" s="9"/>
      <c r="F24" s="9"/>
      <c r="G24" s="9"/>
      <c r="H24" s="9"/>
      <c r="I24" s="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44" s="1" customFormat="1">
      <c r="A25" s="9"/>
      <c r="B25" s="117"/>
      <c r="C25" s="117"/>
      <c r="D25" s="9"/>
      <c r="E25" s="9"/>
      <c r="F25" s="9"/>
      <c r="G25" s="9"/>
      <c r="H25" s="9"/>
      <c r="I25" s="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4" s="1" customFormat="1">
      <c r="A26" s="9"/>
      <c r="B26" s="117"/>
      <c r="C26" s="117"/>
      <c r="D26" s="9"/>
      <c r="E26" s="9"/>
      <c r="F26" s="9"/>
      <c r="G26" s="9"/>
      <c r="H26" s="9"/>
      <c r="I26" s="9"/>
      <c r="J26" s="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44" s="1" customFormat="1">
      <c r="A27" s="9"/>
      <c r="B27" s="117"/>
      <c r="C27" s="117"/>
      <c r="D27" s="9"/>
      <c r="E27" s="9"/>
      <c r="F27" s="9"/>
      <c r="G27" s="9"/>
      <c r="H27" s="9"/>
      <c r="I27" s="9"/>
      <c r="J27" s="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s="1" customFormat="1">
      <c r="A28" s="9"/>
      <c r="B28" s="117"/>
      <c r="C28" s="117"/>
      <c r="D28" s="9"/>
      <c r="E28" s="9"/>
      <c r="F28" s="9"/>
      <c r="G28" s="9"/>
      <c r="H28" s="9"/>
      <c r="I28" s="9"/>
      <c r="J28" s="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>
      <c r="A29" s="9"/>
      <c r="B29" s="117"/>
      <c r="C29" s="117"/>
      <c r="D29" s="9"/>
      <c r="E29" s="117"/>
      <c r="F29" s="117"/>
      <c r="G29" s="9"/>
      <c r="H29" s="9"/>
      <c r="I29" s="9"/>
      <c r="J29" s="9"/>
    </row>
    <row r="30" spans="1:44" s="1" customFormat="1">
      <c r="A30" s="9"/>
      <c r="B30" s="117"/>
      <c r="C30" s="117"/>
      <c r="D30" s="9"/>
      <c r="E30" s="117"/>
      <c r="F30" s="117"/>
      <c r="G30" s="9"/>
      <c r="H30" s="9"/>
      <c r="I30" s="9"/>
      <c r="J30" s="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>
      <c r="A31" s="9"/>
      <c r="B31" s="117"/>
      <c r="C31" s="117"/>
      <c r="D31" s="9"/>
      <c r="E31" s="117"/>
      <c r="F31" s="117"/>
      <c r="G31" s="133"/>
      <c r="H31" s="9"/>
      <c r="I31" s="9"/>
      <c r="J31" s="9"/>
    </row>
    <row r="32" spans="1:44">
      <c r="A32" s="9"/>
      <c r="B32" s="117"/>
      <c r="C32" s="117"/>
      <c r="D32" s="9"/>
      <c r="E32" s="117"/>
      <c r="F32" s="117"/>
      <c r="H32" s="9"/>
      <c r="I32" s="9"/>
      <c r="J32" s="9"/>
    </row>
    <row r="33" spans="1:10">
      <c r="A33" s="9"/>
      <c r="B33" s="117"/>
      <c r="C33" s="117"/>
      <c r="D33" s="9"/>
      <c r="E33" s="117"/>
      <c r="F33" s="117"/>
      <c r="H33" s="9"/>
      <c r="I33" s="9"/>
      <c r="J33" s="9"/>
    </row>
    <row r="34" spans="1:10">
      <c r="A34" s="9"/>
      <c r="B34" s="117"/>
      <c r="C34" s="117"/>
      <c r="D34" s="9"/>
      <c r="E34" s="117"/>
      <c r="F34" s="117"/>
    </row>
    <row r="35" spans="1:10">
      <c r="A35" s="9"/>
      <c r="B35" s="117"/>
      <c r="C35" s="117"/>
      <c r="D35" s="9"/>
      <c r="E35" s="117"/>
      <c r="F35" s="117"/>
    </row>
    <row r="36" spans="1:10">
      <c r="A36" s="9"/>
      <c r="B36" s="117"/>
      <c r="C36" s="117"/>
      <c r="D36" s="9"/>
      <c r="E36" s="117"/>
      <c r="F36" s="117"/>
    </row>
    <row r="37" spans="1:10">
      <c r="A37" s="9"/>
      <c r="B37" s="117"/>
      <c r="C37" s="117"/>
      <c r="D37" s="9"/>
      <c r="E37" s="117"/>
      <c r="F37" s="117"/>
    </row>
    <row r="38" spans="1:10">
      <c r="A38" s="9"/>
      <c r="B38" s="117"/>
      <c r="C38" s="117"/>
      <c r="D38" s="9"/>
      <c r="E38" s="117"/>
      <c r="F38" s="117"/>
    </row>
    <row r="39" spans="1:10">
      <c r="A39" s="9"/>
      <c r="B39" s="117"/>
      <c r="C39" s="117"/>
      <c r="D39" s="9"/>
      <c r="E39" s="117"/>
      <c r="F39" s="117"/>
    </row>
    <row r="40" spans="1:10">
      <c r="A40" s="9"/>
      <c r="B40" s="117"/>
      <c r="C40" s="117"/>
      <c r="D40" s="9"/>
      <c r="E40" s="117"/>
      <c r="F40" s="117"/>
    </row>
    <row r="41" spans="1:10">
      <c r="A41" s="9"/>
      <c r="B41" s="117"/>
      <c r="C41" s="117"/>
      <c r="D41" s="9"/>
      <c r="E41" s="117"/>
      <c r="F41" s="117"/>
    </row>
    <row r="42" spans="1:10">
      <c r="A42" s="9"/>
      <c r="B42" s="117"/>
      <c r="C42" s="117"/>
      <c r="D42" s="9"/>
      <c r="E42" s="117"/>
      <c r="F42" s="117"/>
    </row>
    <row r="43" spans="1:10">
      <c r="A43" s="9"/>
      <c r="B43" s="117"/>
      <c r="C43" s="117"/>
      <c r="D43" s="9"/>
      <c r="E43" s="117"/>
      <c r="F43" s="117"/>
    </row>
    <row r="44" spans="1:10">
      <c r="A44" s="9"/>
      <c r="B44" s="117"/>
      <c r="C44" s="117"/>
      <c r="D44" s="9"/>
      <c r="E44" s="117"/>
      <c r="F44" s="117"/>
    </row>
    <row r="45" spans="1:10">
      <c r="A45" s="9"/>
      <c r="B45" s="117"/>
      <c r="C45" s="117"/>
      <c r="D45" s="9"/>
      <c r="E45" s="117"/>
      <c r="F45" s="117"/>
    </row>
    <row r="46" spans="1:10">
      <c r="A46" s="9"/>
      <c r="B46" s="117"/>
      <c r="C46" s="117"/>
      <c r="D46" s="9"/>
      <c r="E46" s="117"/>
      <c r="F46" s="117"/>
    </row>
    <row r="47" spans="1:10">
      <c r="A47" s="9"/>
      <c r="B47" s="117"/>
      <c r="C47" s="117"/>
      <c r="D47" s="9"/>
      <c r="E47" s="117"/>
      <c r="F47" s="117"/>
    </row>
    <row r="48" spans="1:10">
      <c r="A48" s="9"/>
      <c r="B48" s="117"/>
      <c r="C48" s="117"/>
      <c r="D48" s="9"/>
      <c r="E48" s="117"/>
      <c r="F48" s="117"/>
    </row>
  </sheetData>
  <sortState ref="A8:C14">
    <sortCondition descending="1" ref="C8:C14"/>
  </sortState>
  <mergeCells count="1">
    <mergeCell ref="F2:G9"/>
  </mergeCells>
  <pageMargins left="0.25" right="0.25" top="0.7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zoomScale="85" zoomScaleNormal="85" workbookViewId="0">
      <pane ySplit="1" topLeftCell="A2" activePane="bottomLeft" state="frozen"/>
      <selection activeCell="C33" sqref="C33"/>
      <selection pane="bottomLeft" activeCell="H63" sqref="H63"/>
    </sheetView>
  </sheetViews>
  <sheetFormatPr defaultColWidth="9.140625" defaultRowHeight="15" outlineLevelRow="2"/>
  <cols>
    <col min="1" max="1" width="33.28515625" style="3" customWidth="1"/>
    <col min="2" max="2" width="14.5703125" style="5" customWidth="1"/>
    <col min="3" max="4" width="14.5703125" style="3" customWidth="1"/>
    <col min="5" max="5" width="11.5703125" style="131" customWidth="1"/>
    <col min="6" max="6" width="9.140625" style="42"/>
    <col min="7" max="7" width="14.7109375" style="42" customWidth="1"/>
    <col min="8" max="8" width="12" style="42" customWidth="1"/>
    <col min="9" max="10" width="9.140625" style="42"/>
    <col min="11" max="11" width="12.7109375" style="42" bestFit="1" customWidth="1"/>
    <col min="12" max="12" width="12.140625" style="42" customWidth="1"/>
    <col min="13" max="17" width="9.140625" style="42"/>
    <col min="18" max="18" width="28.5703125" style="42" customWidth="1"/>
    <col min="19" max="23" width="9.140625" style="42"/>
    <col min="24" max="24" width="4.28515625" style="42" customWidth="1"/>
    <col min="25" max="25" width="15.42578125" style="42" bestFit="1" customWidth="1"/>
    <col min="26" max="16384" width="9.140625" style="42"/>
  </cols>
  <sheetData>
    <row r="1" spans="1:27" s="40" customFormat="1" ht="21" customHeight="1"/>
    <row r="2" spans="1:27" s="8" customFormat="1" ht="20.100000000000001" customHeight="1" outlineLevel="2"/>
    <row r="3" spans="1:27" s="4" customFormat="1" ht="21" customHeight="1">
      <c r="A3" s="3" t="s">
        <v>239</v>
      </c>
    </row>
    <row r="4" spans="1:27" s="6" customFormat="1" ht="15" customHeight="1">
      <c r="A4" s="3" t="s">
        <v>255</v>
      </c>
      <c r="B4" s="4"/>
      <c r="C4" s="4"/>
      <c r="D4" s="4"/>
      <c r="E4" s="4"/>
      <c r="F4" s="4"/>
      <c r="G4" s="4"/>
      <c r="H4" s="4"/>
      <c r="I4" s="4"/>
      <c r="J4" s="4"/>
      <c r="K4" s="42"/>
      <c r="L4" s="42"/>
      <c r="M4" s="42"/>
      <c r="N4" s="42"/>
      <c r="O4" s="42"/>
      <c r="P4" s="4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s="3" customFormat="1" ht="15" customHeight="1">
      <c r="A5" s="3" t="s">
        <v>234</v>
      </c>
      <c r="K5" s="42"/>
      <c r="L5" s="42"/>
      <c r="M5" s="42"/>
      <c r="N5" s="42"/>
      <c r="O5" s="42"/>
      <c r="P5" s="42"/>
    </row>
    <row r="6" spans="1:27" s="7" customFormat="1" ht="15" customHeight="1">
      <c r="A6" s="3" t="s">
        <v>237</v>
      </c>
      <c r="B6" s="3"/>
      <c r="C6" s="3"/>
      <c r="D6" s="3"/>
      <c r="E6" s="3"/>
      <c r="F6" s="3"/>
      <c r="G6" s="3"/>
      <c r="H6" s="3"/>
      <c r="I6" s="3"/>
      <c r="J6" s="3"/>
      <c r="K6" s="42"/>
      <c r="L6" s="42"/>
      <c r="M6" s="42"/>
      <c r="N6" s="42"/>
      <c r="O6" s="42"/>
      <c r="P6" s="42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3" customFormat="1" ht="15" customHeight="1">
      <c r="K7" s="42"/>
      <c r="L7" s="42"/>
      <c r="M7" s="42"/>
      <c r="N7" s="42"/>
      <c r="O7" s="42"/>
      <c r="P7" s="42"/>
      <c r="Q7" s="45"/>
    </row>
    <row r="8" spans="1:27">
      <c r="B8" s="3"/>
      <c r="E8" s="3"/>
      <c r="F8" s="3"/>
      <c r="G8" s="3"/>
      <c r="H8" s="3"/>
      <c r="Q8" s="45"/>
    </row>
    <row r="9" spans="1:27">
      <c r="B9" s="3">
        <v>2020</v>
      </c>
      <c r="C9" s="3">
        <v>2021</v>
      </c>
      <c r="E9" s="3"/>
      <c r="F9" s="3"/>
      <c r="G9" s="3"/>
      <c r="H9" s="3"/>
      <c r="Q9" s="45"/>
      <c r="S9" s="44"/>
      <c r="Y9" s="125"/>
    </row>
    <row r="10" spans="1:27">
      <c r="A10" s="3" t="s">
        <v>8</v>
      </c>
      <c r="B10" s="134">
        <v>3.9327654143940995E-2</v>
      </c>
      <c r="C10" s="134">
        <v>0.17101873470507398</v>
      </c>
      <c r="E10" s="3"/>
      <c r="F10" s="3"/>
      <c r="G10" s="3"/>
      <c r="H10" s="126"/>
      <c r="I10" s="130"/>
      <c r="Q10" s="45"/>
      <c r="S10" s="44"/>
    </row>
    <row r="11" spans="1:27">
      <c r="A11" s="3" t="s">
        <v>11</v>
      </c>
      <c r="B11" s="134">
        <v>1.4301557253391587E-2</v>
      </c>
      <c r="C11" s="134">
        <v>6.0848149757855415E-2</v>
      </c>
      <c r="E11" s="3"/>
      <c r="F11" s="3"/>
      <c r="G11" s="3"/>
      <c r="H11" s="45"/>
      <c r="I11" s="12"/>
      <c r="S11" s="44"/>
      <c r="Y11" s="12"/>
    </row>
    <row r="12" spans="1:27">
      <c r="A12" s="3" t="s">
        <v>26</v>
      </c>
      <c r="B12" s="134">
        <v>1.0016595283842992E-2</v>
      </c>
      <c r="C12" s="134">
        <v>3.8605786915999168E-2</v>
      </c>
      <c r="E12" s="3"/>
      <c r="F12" s="3"/>
      <c r="G12" s="3"/>
      <c r="H12" s="45"/>
      <c r="I12" s="12"/>
      <c r="S12" s="44"/>
      <c r="Y12" s="12"/>
    </row>
    <row r="13" spans="1:27">
      <c r="A13" s="3" t="s">
        <v>7</v>
      </c>
      <c r="B13" s="139">
        <v>3.5647287119823013E-3</v>
      </c>
      <c r="C13" s="134">
        <v>2.8967220510663274E-2</v>
      </c>
      <c r="E13" s="3"/>
      <c r="F13" s="3"/>
      <c r="G13" s="3"/>
      <c r="H13" s="45"/>
      <c r="I13" s="12"/>
      <c r="S13" s="44"/>
      <c r="Y13" s="12"/>
    </row>
    <row r="14" spans="1:27">
      <c r="A14" s="3" t="s">
        <v>6</v>
      </c>
      <c r="B14" s="139">
        <v>3.3140713948782469E-3</v>
      </c>
      <c r="C14" s="134">
        <v>2.0354969942247295E-2</v>
      </c>
      <c r="E14" s="3"/>
      <c r="F14" s="3"/>
      <c r="G14" s="3"/>
      <c r="H14" s="45"/>
      <c r="I14" s="12"/>
      <c r="Q14" s="45"/>
      <c r="S14" s="44"/>
      <c r="Y14" s="12"/>
    </row>
    <row r="15" spans="1:27">
      <c r="A15" s="3" t="s">
        <v>5</v>
      </c>
      <c r="B15" s="134">
        <v>-2.5685290410305513E-3</v>
      </c>
      <c r="C15" s="134">
        <v>1.4812884738664022E-2</v>
      </c>
      <c r="E15" s="3"/>
      <c r="F15" s="3"/>
      <c r="G15" s="3"/>
      <c r="H15" s="45"/>
      <c r="I15" s="12"/>
      <c r="S15" s="44"/>
    </row>
    <row r="16" spans="1:27">
      <c r="A16" s="3" t="s">
        <v>18</v>
      </c>
      <c r="B16" s="134">
        <v>6.5902326847647854E-3</v>
      </c>
      <c r="C16" s="134">
        <v>4.0265540058062382E-3</v>
      </c>
      <c r="E16" s="3"/>
      <c r="F16" s="3"/>
      <c r="G16" s="3"/>
      <c r="H16" s="45"/>
      <c r="I16" s="12"/>
      <c r="Q16" s="45"/>
      <c r="S16" s="44"/>
    </row>
    <row r="17" spans="1:25" ht="16.5" customHeight="1">
      <c r="A17" s="3" t="s">
        <v>1</v>
      </c>
      <c r="B17" s="134">
        <v>4.1089978561115988E-3</v>
      </c>
      <c r="C17" s="134">
        <v>3.4031688338386299E-3</v>
      </c>
      <c r="E17" s="3"/>
      <c r="F17" s="3"/>
      <c r="G17" s="3"/>
      <c r="H17" s="125"/>
      <c r="I17" s="125"/>
      <c r="S17" s="44"/>
    </row>
    <row r="18" spans="1:25">
      <c r="B18" s="3"/>
      <c r="E18" s="3"/>
      <c r="F18" s="3"/>
      <c r="G18" s="3"/>
      <c r="Q18" s="125"/>
      <c r="S18" s="44"/>
      <c r="Y18" s="12"/>
    </row>
    <row r="19" spans="1:25">
      <c r="B19" s="3"/>
      <c r="E19" s="3"/>
      <c r="F19" s="3"/>
      <c r="G19" s="3"/>
      <c r="S19" s="44"/>
    </row>
    <row r="20" spans="1:25">
      <c r="B20" s="3"/>
      <c r="S20" s="44"/>
      <c r="Y20" s="12"/>
    </row>
    <row r="21" spans="1:25">
      <c r="B21" s="3"/>
      <c r="S21" s="44"/>
    </row>
    <row r="22" spans="1:25">
      <c r="B22" s="3"/>
      <c r="S22" s="44"/>
      <c r="Y22" s="12"/>
    </row>
    <row r="23" spans="1:25">
      <c r="B23" s="3"/>
      <c r="S23" s="44"/>
      <c r="U23" s="12"/>
    </row>
    <row r="24" spans="1:25">
      <c r="B24" s="3"/>
      <c r="S24" s="44"/>
      <c r="U24" s="12"/>
    </row>
    <row r="25" spans="1:25">
      <c r="B25" s="3"/>
    </row>
    <row r="26" spans="1:25">
      <c r="B26" s="3"/>
    </row>
    <row r="27" spans="1:25">
      <c r="B27" s="3"/>
      <c r="Y27" s="132"/>
    </row>
    <row r="28" spans="1:25">
      <c r="B28" s="3"/>
    </row>
    <row r="29" spans="1:25">
      <c r="B29" s="3"/>
    </row>
    <row r="30" spans="1:25">
      <c r="B30" s="3"/>
    </row>
    <row r="31" spans="1:25">
      <c r="B31" s="3"/>
    </row>
    <row r="32" spans="1:25">
      <c r="B32" s="3"/>
    </row>
    <row r="33" spans="1:13">
      <c r="B33" s="3"/>
      <c r="L33" s="12"/>
    </row>
    <row r="34" spans="1:13">
      <c r="B34" s="3"/>
      <c r="L34" s="12"/>
    </row>
    <row r="35" spans="1:13">
      <c r="A35" s="42"/>
      <c r="B35" s="42"/>
      <c r="C35" s="42"/>
      <c r="D35" s="42"/>
      <c r="E35" s="42"/>
      <c r="L35" s="12"/>
    </row>
    <row r="36" spans="1:13">
      <c r="A36" s="42"/>
      <c r="B36" s="42"/>
      <c r="C36" s="42"/>
      <c r="D36" s="42"/>
      <c r="E36" s="42"/>
      <c r="L36" s="12"/>
    </row>
    <row r="37" spans="1:13">
      <c r="A37" s="42"/>
      <c r="B37" s="42"/>
      <c r="C37" s="42"/>
      <c r="D37" s="42"/>
      <c r="E37" s="42"/>
      <c r="K37" s="47"/>
      <c r="L37" s="12"/>
    </row>
    <row r="38" spans="1:13">
      <c r="A38" s="42"/>
      <c r="B38" s="42"/>
      <c r="C38" s="42"/>
      <c r="D38" s="42"/>
      <c r="E38" s="42"/>
      <c r="I38" s="138"/>
      <c r="K38" s="47"/>
      <c r="L38" s="12"/>
      <c r="M38" s="41"/>
    </row>
    <row r="39" spans="1:13">
      <c r="A39" s="42"/>
      <c r="B39" s="42"/>
      <c r="C39" s="42"/>
      <c r="D39" s="42"/>
      <c r="E39" s="42"/>
      <c r="I39" s="47"/>
      <c r="K39" s="47"/>
      <c r="M39" s="41"/>
    </row>
    <row r="40" spans="1:13">
      <c r="A40" s="42"/>
      <c r="B40" s="42"/>
      <c r="C40" s="42"/>
      <c r="D40" s="42"/>
      <c r="E40" s="42"/>
      <c r="I40" s="47"/>
      <c r="K40" s="47"/>
      <c r="M40" s="41"/>
    </row>
    <row r="41" spans="1:13">
      <c r="A41" s="42"/>
      <c r="B41" s="42"/>
      <c r="C41" s="42"/>
      <c r="D41" s="42"/>
      <c r="E41" s="42"/>
      <c r="I41" s="47"/>
      <c r="K41" s="47"/>
      <c r="M41" s="41"/>
    </row>
    <row r="42" spans="1:13">
      <c r="A42" s="42"/>
      <c r="B42" s="42"/>
      <c r="C42" s="42"/>
      <c r="D42" s="42"/>
      <c r="E42" s="42"/>
      <c r="I42" s="47"/>
      <c r="K42" s="47"/>
      <c r="M42" s="41"/>
    </row>
    <row r="43" spans="1:13">
      <c r="A43" s="42"/>
      <c r="B43" s="42"/>
      <c r="C43" s="42"/>
      <c r="D43" s="42"/>
      <c r="E43" s="42"/>
      <c r="I43" s="47"/>
      <c r="K43" s="47"/>
      <c r="M43" s="41"/>
    </row>
    <row r="44" spans="1:13">
      <c r="A44" s="42"/>
      <c r="B44" s="42"/>
      <c r="C44" s="42"/>
      <c r="D44" s="42"/>
      <c r="E44" s="42"/>
      <c r="I44" s="47"/>
      <c r="K44" s="47"/>
      <c r="M44" s="41"/>
    </row>
    <row r="45" spans="1:13">
      <c r="A45" s="42"/>
      <c r="B45" s="42"/>
      <c r="C45" s="42"/>
      <c r="D45" s="42"/>
      <c r="E45" s="42"/>
      <c r="I45" s="47"/>
    </row>
    <row r="46" spans="1:13">
      <c r="A46" s="42"/>
      <c r="B46" s="42"/>
      <c r="C46" s="42"/>
      <c r="D46" s="42"/>
      <c r="E46" s="42"/>
    </row>
    <row r="47" spans="1:13">
      <c r="A47" s="42"/>
      <c r="B47" s="42"/>
      <c r="C47" s="42"/>
      <c r="D47" s="42"/>
      <c r="E47" s="42"/>
    </row>
    <row r="48" spans="1:13">
      <c r="A48" s="42"/>
      <c r="B48" s="42"/>
      <c r="C48" s="42"/>
      <c r="D48" s="42"/>
      <c r="E48" s="42"/>
    </row>
    <row r="49" spans="1:9">
      <c r="A49" s="42"/>
      <c r="B49" s="42"/>
      <c r="C49" s="42"/>
      <c r="D49" s="42"/>
      <c r="E49" s="42"/>
    </row>
    <row r="50" spans="1:9">
      <c r="A50" s="42"/>
      <c r="B50" s="42"/>
      <c r="C50" s="42"/>
      <c r="D50" s="42"/>
      <c r="E50" s="42"/>
      <c r="I50" s="47"/>
    </row>
    <row r="51" spans="1:9">
      <c r="A51" s="42"/>
      <c r="B51" s="42"/>
      <c r="C51" s="42"/>
      <c r="D51" s="42"/>
      <c r="E51" s="42"/>
      <c r="I51" s="47"/>
    </row>
    <row r="52" spans="1:9">
      <c r="A52" s="42"/>
      <c r="B52" s="42"/>
      <c r="C52" s="42"/>
      <c r="D52" s="42"/>
      <c r="E52" s="42"/>
      <c r="I52" s="47"/>
    </row>
    <row r="53" spans="1:9">
      <c r="A53" s="42"/>
      <c r="B53" s="42"/>
      <c r="C53" s="42"/>
      <c r="D53" s="42"/>
      <c r="E53" s="42"/>
      <c r="I53" s="47"/>
    </row>
    <row r="54" spans="1:9">
      <c r="A54" s="42"/>
      <c r="B54" s="42"/>
      <c r="C54" s="42"/>
      <c r="D54" s="42"/>
      <c r="E54" s="42"/>
      <c r="I54" s="47"/>
    </row>
    <row r="55" spans="1:9">
      <c r="A55" s="42"/>
      <c r="B55" s="42"/>
      <c r="C55" s="42"/>
      <c r="D55" s="42"/>
      <c r="E55" s="42"/>
      <c r="I55" s="47"/>
    </row>
    <row r="56" spans="1:9">
      <c r="A56" s="42"/>
      <c r="B56" s="42"/>
      <c r="C56" s="42"/>
      <c r="D56" s="42"/>
      <c r="E56" s="42"/>
      <c r="I56" s="47"/>
    </row>
    <row r="57" spans="1:9">
      <c r="A57" s="42"/>
      <c r="B57" s="42"/>
      <c r="C57" s="42"/>
      <c r="D57" s="42"/>
      <c r="E57" s="42"/>
      <c r="I57" s="47"/>
    </row>
    <row r="58" spans="1:9">
      <c r="A58" s="42"/>
      <c r="B58" s="42"/>
      <c r="C58" s="42"/>
      <c r="D58" s="42"/>
      <c r="E58" s="42"/>
    </row>
    <row r="59" spans="1:9">
      <c r="A59" s="42"/>
      <c r="B59" s="42"/>
      <c r="C59" s="42"/>
      <c r="D59" s="42"/>
      <c r="E59" s="42"/>
    </row>
    <row r="60" spans="1:9">
      <c r="A60" s="42"/>
      <c r="B60" s="42"/>
      <c r="C60" s="42"/>
      <c r="D60" s="42"/>
      <c r="E60" s="42"/>
    </row>
    <row r="61" spans="1:9">
      <c r="A61" s="42"/>
      <c r="B61" s="42"/>
      <c r="C61" s="42"/>
      <c r="D61" s="42"/>
      <c r="E61" s="42"/>
    </row>
    <row r="62" spans="1:9">
      <c r="A62" s="42"/>
      <c r="B62" s="42"/>
      <c r="C62" s="42"/>
      <c r="D62" s="42"/>
      <c r="E62" s="42"/>
    </row>
    <row r="63" spans="1:9">
      <c r="A63" s="42"/>
      <c r="B63" s="42"/>
      <c r="C63" s="42"/>
      <c r="D63" s="42"/>
      <c r="E63" s="42"/>
    </row>
  </sheetData>
  <sortState ref="A10:C17">
    <sortCondition descending="1" ref="C10:C17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zoomScale="80" zoomScaleNormal="80" workbookViewId="0">
      <pane ySplit="5" topLeftCell="A6" activePane="bottomLeft" state="frozen"/>
      <selection activeCell="C33" sqref="C33"/>
      <selection pane="bottomLeft" activeCell="A7" sqref="A7:C15"/>
    </sheetView>
  </sheetViews>
  <sheetFormatPr defaultColWidth="9.140625" defaultRowHeight="15" outlineLevelCol="2"/>
  <cols>
    <col min="1" max="1" width="45.85546875" style="3" customWidth="1" outlineLevel="2"/>
    <col min="2" max="2" width="12.5703125" style="3" customWidth="1" outlineLevel="1"/>
    <col min="3" max="3" width="14.28515625" style="4" customWidth="1" outlineLevel="1"/>
    <col min="4" max="4" width="39.28515625" style="11" customWidth="1" outlineLevel="1"/>
    <col min="5" max="5" width="10.7109375" style="11" customWidth="1"/>
    <col min="6" max="7" width="10.7109375" style="4" customWidth="1"/>
    <col min="8" max="9" width="10.7109375" style="11" customWidth="1"/>
    <col min="10" max="10" width="10.7109375" style="4" customWidth="1"/>
    <col min="11" max="11" width="12" style="2" bestFit="1" customWidth="1"/>
    <col min="12" max="12" width="10.85546875" style="2" bestFit="1" customWidth="1"/>
    <col min="13" max="16384" width="9.140625" style="2"/>
  </cols>
  <sheetData>
    <row r="1" spans="1:22" s="42" customFormat="1">
      <c r="A1" s="3" t="s">
        <v>258</v>
      </c>
      <c r="B1" s="3"/>
      <c r="C1" s="4"/>
      <c r="D1" s="11"/>
      <c r="E1" s="11"/>
      <c r="F1" s="4"/>
      <c r="G1" s="4"/>
      <c r="H1" s="11"/>
      <c r="I1" s="11"/>
      <c r="J1" s="4"/>
    </row>
    <row r="2" spans="1:22" s="42" customFormat="1">
      <c r="A2" s="3" t="s">
        <v>256</v>
      </c>
      <c r="B2" s="3"/>
      <c r="C2" s="4"/>
      <c r="D2" s="11"/>
      <c r="E2" s="11"/>
      <c r="F2" s="4"/>
      <c r="G2" s="4"/>
      <c r="H2" s="11"/>
      <c r="I2" s="11"/>
      <c r="J2" s="4"/>
    </row>
    <row r="3" spans="1:22" s="42" customFormat="1">
      <c r="A3" s="3" t="s">
        <v>234</v>
      </c>
      <c r="B3" s="3"/>
      <c r="C3" s="4"/>
      <c r="D3" s="11"/>
      <c r="E3" s="11"/>
      <c r="F3" s="4"/>
      <c r="G3" s="4"/>
      <c r="H3" s="11"/>
      <c r="I3" s="11"/>
      <c r="J3" s="4"/>
    </row>
    <row r="4" spans="1:22" s="42" customFormat="1">
      <c r="A4" s="3" t="s">
        <v>237</v>
      </c>
      <c r="B4" s="3"/>
      <c r="C4" s="4"/>
      <c r="D4" s="11"/>
      <c r="E4" s="11"/>
      <c r="F4" s="4"/>
      <c r="G4" s="4"/>
      <c r="H4" s="11"/>
      <c r="I4" s="11"/>
      <c r="J4" s="4"/>
      <c r="O4" s="47"/>
      <c r="P4" s="47"/>
    </row>
    <row r="5" spans="1:22" s="42" customFormat="1">
      <c r="A5" s="3"/>
      <c r="B5" s="3"/>
      <c r="C5" s="4"/>
      <c r="D5" s="11"/>
      <c r="E5" s="11"/>
      <c r="F5" s="4"/>
      <c r="G5" s="4"/>
      <c r="H5" s="11"/>
      <c r="I5" s="11"/>
      <c r="J5" s="4"/>
    </row>
    <row r="6" spans="1:22">
      <c r="K6" s="42"/>
      <c r="O6" s="4"/>
      <c r="P6" s="42"/>
    </row>
    <row r="7" spans="1:22">
      <c r="A7" s="10"/>
      <c r="B7" s="10">
        <v>2020</v>
      </c>
      <c r="C7" s="10">
        <v>2021</v>
      </c>
      <c r="D7" s="10"/>
      <c r="I7" s="2"/>
      <c r="O7" s="4"/>
      <c r="S7" s="42"/>
      <c r="V7" s="125"/>
    </row>
    <row r="8" spans="1:22">
      <c r="A8" s="10" t="s">
        <v>8</v>
      </c>
      <c r="B8" s="136">
        <v>8.0177914636268374E-2</v>
      </c>
      <c r="C8" s="136">
        <v>9.2940416851500035E-2</v>
      </c>
      <c r="D8" s="10"/>
      <c r="I8" s="2"/>
      <c r="O8" s="4"/>
      <c r="S8" s="42"/>
      <c r="U8" s="125"/>
    </row>
    <row r="9" spans="1:22">
      <c r="A9" s="10" t="s">
        <v>5</v>
      </c>
      <c r="B9" s="136">
        <v>-1.3674754522478129E-2</v>
      </c>
      <c r="C9" s="136">
        <v>3.5863129020295315E-2</v>
      </c>
      <c r="D9" s="10"/>
      <c r="I9" s="2"/>
      <c r="O9" s="4"/>
      <c r="R9" s="50"/>
      <c r="S9" s="42"/>
      <c r="V9" s="50"/>
    </row>
    <row r="10" spans="1:22" s="42" customFormat="1">
      <c r="A10" s="10" t="s">
        <v>19</v>
      </c>
      <c r="B10" s="136">
        <v>1.3279026324746514E-3</v>
      </c>
      <c r="C10" s="136">
        <v>1.7090919986157554E-2</v>
      </c>
      <c r="D10" s="10"/>
      <c r="E10" s="11"/>
      <c r="F10" s="4"/>
      <c r="G10" s="4"/>
      <c r="H10" s="11"/>
      <c r="J10" s="4"/>
      <c r="O10" s="4"/>
      <c r="R10" s="50"/>
      <c r="V10" s="50"/>
    </row>
    <row r="11" spans="1:22">
      <c r="A11" s="10" t="s">
        <v>148</v>
      </c>
      <c r="B11" s="136">
        <v>3.152679072276092E-3</v>
      </c>
      <c r="C11" s="136">
        <v>1.1665271219224508E-2</v>
      </c>
      <c r="D11" s="10"/>
      <c r="I11" s="2"/>
      <c r="O11" s="4"/>
      <c r="R11" s="50"/>
      <c r="S11" s="42"/>
      <c r="U11" s="50"/>
      <c r="V11" s="50"/>
    </row>
    <row r="12" spans="1:22">
      <c r="A12" s="10" t="s">
        <v>11</v>
      </c>
      <c r="B12" s="136">
        <v>0.11659157087029991</v>
      </c>
      <c r="C12" s="136">
        <v>1.1222061266770247E-2</v>
      </c>
      <c r="D12" s="10"/>
      <c r="O12" s="4"/>
      <c r="R12" s="50"/>
      <c r="S12" s="42"/>
      <c r="U12" s="50"/>
      <c r="V12" s="50"/>
    </row>
    <row r="13" spans="1:22">
      <c r="A13" s="10" t="s">
        <v>1</v>
      </c>
      <c r="B13" s="136">
        <v>-6.3091919463826619E-3</v>
      </c>
      <c r="C13" s="136">
        <v>8.9889621546250867E-3</v>
      </c>
      <c r="D13" s="10"/>
      <c r="O13" s="4"/>
      <c r="R13" s="50"/>
      <c r="S13" s="42"/>
      <c r="U13" s="50"/>
      <c r="V13" s="50"/>
    </row>
    <row r="14" spans="1:22">
      <c r="A14" s="10" t="s">
        <v>18</v>
      </c>
      <c r="B14" s="136">
        <v>-1.0085065689284644E-2</v>
      </c>
      <c r="C14" s="136">
        <v>8.5511701181404699E-3</v>
      </c>
      <c r="D14" s="10"/>
      <c r="O14" s="4"/>
      <c r="R14" s="50"/>
      <c r="S14" s="42"/>
      <c r="U14" s="50"/>
      <c r="V14" s="50"/>
    </row>
    <row r="15" spans="1:22">
      <c r="A15" s="10" t="s">
        <v>7</v>
      </c>
      <c r="B15" s="136">
        <v>-1.0825225780636756E-2</v>
      </c>
      <c r="C15" s="136">
        <v>-4.4109691371307469E-4</v>
      </c>
      <c r="D15" s="10"/>
      <c r="O15" s="4"/>
      <c r="S15" s="42"/>
    </row>
    <row r="16" spans="1:22">
      <c r="A16" s="10"/>
      <c r="B16" s="10"/>
      <c r="C16" s="10"/>
      <c r="D16" s="10"/>
      <c r="O16" s="4"/>
      <c r="R16" s="50"/>
      <c r="S16" s="42"/>
      <c r="V16" s="50"/>
    </row>
    <row r="17" spans="1:22">
      <c r="A17" s="10"/>
      <c r="B17" s="2"/>
      <c r="C17" s="2"/>
      <c r="D17" s="10"/>
      <c r="O17" s="4"/>
      <c r="S17" s="42"/>
      <c r="U17" s="50"/>
    </row>
    <row r="18" spans="1:22">
      <c r="A18" s="10"/>
      <c r="B18" s="2"/>
      <c r="C18" s="2"/>
      <c r="D18" s="10"/>
      <c r="O18" s="4"/>
      <c r="R18" s="50"/>
      <c r="S18" s="42"/>
      <c r="V18" s="50"/>
    </row>
    <row r="19" spans="1:22">
      <c r="A19" s="10"/>
      <c r="B19" s="2"/>
      <c r="C19" s="2"/>
      <c r="D19" s="10"/>
      <c r="O19" s="4"/>
      <c r="S19" s="42"/>
      <c r="U19" s="50"/>
    </row>
    <row r="20" spans="1:22">
      <c r="A20" s="10"/>
      <c r="B20" s="10"/>
      <c r="C20" s="10"/>
      <c r="D20" s="10"/>
      <c r="O20" s="4"/>
      <c r="R20" s="50"/>
      <c r="S20" s="42"/>
      <c r="V20" s="50"/>
    </row>
    <row r="21" spans="1:22">
      <c r="O21" s="4"/>
      <c r="S21" s="42"/>
      <c r="U21" s="50"/>
    </row>
    <row r="22" spans="1:22">
      <c r="O22" s="4"/>
      <c r="S22" s="42"/>
      <c r="V22" s="50"/>
    </row>
    <row r="23" spans="1:22">
      <c r="O23" s="4"/>
      <c r="S23" s="42"/>
      <c r="T23" s="41"/>
      <c r="U23" s="50"/>
    </row>
    <row r="24" spans="1:22">
      <c r="O24" s="4"/>
      <c r="S24" s="42"/>
    </row>
    <row r="25" spans="1:22">
      <c r="O25" s="4"/>
      <c r="S25" s="42"/>
    </row>
    <row r="26" spans="1:22">
      <c r="A26" s="10"/>
      <c r="B26" s="10"/>
      <c r="C26" s="10"/>
      <c r="D26" s="121"/>
      <c r="E26" s="121"/>
      <c r="F26" s="46"/>
    </row>
    <row r="27" spans="1:22">
      <c r="A27" s="10"/>
      <c r="B27" s="10"/>
      <c r="C27" s="46"/>
      <c r="D27" s="121"/>
      <c r="E27" s="121"/>
      <c r="F27" s="46"/>
    </row>
    <row r="28" spans="1:22">
      <c r="A28" s="10"/>
      <c r="B28" s="10"/>
      <c r="C28" s="46"/>
      <c r="D28" s="4"/>
      <c r="E28" s="121"/>
    </row>
    <row r="29" spans="1:22">
      <c r="A29" s="10"/>
      <c r="B29" s="10"/>
      <c r="C29" s="46"/>
      <c r="D29" s="4"/>
      <c r="E29" s="121"/>
      <c r="F29" s="135"/>
    </row>
    <row r="30" spans="1:22">
      <c r="A30" s="10"/>
      <c r="B30" s="10"/>
      <c r="C30" s="46"/>
      <c r="D30" s="4"/>
      <c r="E30" s="121"/>
    </row>
    <row r="31" spans="1:22">
      <c r="A31" s="10"/>
      <c r="B31" s="10"/>
      <c r="C31" s="46"/>
      <c r="D31" s="4"/>
      <c r="E31" s="121"/>
      <c r="F31" s="135"/>
    </row>
    <row r="32" spans="1:22">
      <c r="A32" s="10"/>
      <c r="B32" s="10"/>
      <c r="C32" s="46"/>
      <c r="D32" s="4"/>
      <c r="E32" s="121"/>
      <c r="F32" s="135"/>
    </row>
    <row r="33" spans="1:13">
      <c r="A33" s="10"/>
      <c r="B33" s="10"/>
      <c r="C33" s="46"/>
      <c r="D33" s="4"/>
      <c r="E33" s="121"/>
      <c r="F33" s="135"/>
    </row>
    <row r="34" spans="1:13">
      <c r="A34" s="10"/>
      <c r="B34" s="10"/>
      <c r="C34" s="46"/>
      <c r="D34" s="4"/>
      <c r="E34" s="121"/>
      <c r="F34" s="135"/>
    </row>
    <row r="35" spans="1:13">
      <c r="A35" s="10"/>
      <c r="B35" s="10"/>
      <c r="C35" s="46"/>
      <c r="D35" s="4"/>
      <c r="E35" s="121"/>
      <c r="F35" s="135"/>
    </row>
    <row r="36" spans="1:13">
      <c r="A36" s="10"/>
      <c r="B36" s="10"/>
      <c r="C36" s="46"/>
      <c r="D36" s="4"/>
      <c r="E36" s="121"/>
      <c r="F36" s="135"/>
    </row>
    <row r="37" spans="1:13">
      <c r="A37" s="10"/>
      <c r="B37" s="10"/>
      <c r="C37" s="46"/>
      <c r="D37" s="4"/>
      <c r="E37" s="121"/>
    </row>
    <row r="38" spans="1:13">
      <c r="A38" s="46"/>
      <c r="B38" s="9"/>
      <c r="C38" s="9"/>
      <c r="D38" s="46"/>
      <c r="E38" s="9"/>
      <c r="F38" s="9"/>
      <c r="G38" s="46"/>
      <c r="H38" s="9"/>
      <c r="I38" s="121"/>
      <c r="J38" s="46"/>
      <c r="K38" s="9"/>
      <c r="L38" s="9"/>
      <c r="M38" s="9"/>
    </row>
    <row r="39" spans="1:13">
      <c r="A39" s="135"/>
      <c r="B39" s="9"/>
      <c r="C39" s="9"/>
      <c r="D39" s="135"/>
      <c r="E39" s="9"/>
      <c r="F39" s="9"/>
      <c r="G39" s="135"/>
      <c r="H39" s="9"/>
      <c r="I39" s="121"/>
      <c r="J39" s="46"/>
      <c r="K39" s="9"/>
      <c r="L39" s="9"/>
      <c r="M39" s="9"/>
    </row>
    <row r="40" spans="1:13">
      <c r="A40" s="135"/>
      <c r="B40" s="9"/>
      <c r="C40" s="9"/>
      <c r="D40" s="135"/>
      <c r="E40" s="9"/>
      <c r="F40" s="9"/>
      <c r="G40" s="135"/>
      <c r="H40" s="9"/>
      <c r="I40" s="140"/>
      <c r="J40" s="135"/>
      <c r="K40" s="9"/>
      <c r="L40" s="9"/>
      <c r="M40" s="9"/>
    </row>
    <row r="41" spans="1:13">
      <c r="A41" s="135"/>
      <c r="B41" s="9"/>
      <c r="C41" s="9"/>
      <c r="D41" s="135"/>
      <c r="E41" s="9"/>
      <c r="F41" s="9"/>
      <c r="G41" s="135"/>
      <c r="H41" s="9"/>
      <c r="I41" s="140"/>
      <c r="J41" s="135"/>
      <c r="K41" s="9"/>
      <c r="L41" s="9"/>
      <c r="M41" s="9"/>
    </row>
    <row r="42" spans="1:13">
      <c r="A42" s="135"/>
      <c r="B42" s="9"/>
      <c r="C42" s="9"/>
      <c r="D42" s="135"/>
      <c r="E42" s="9"/>
      <c r="F42" s="9"/>
      <c r="G42" s="135"/>
      <c r="H42" s="9"/>
      <c r="I42" s="140"/>
      <c r="J42" s="135"/>
      <c r="K42" s="9"/>
      <c r="L42" s="9"/>
      <c r="M42" s="9"/>
    </row>
    <row r="43" spans="1:13">
      <c r="A43" s="135"/>
      <c r="B43" s="9"/>
      <c r="C43" s="9"/>
      <c r="D43" s="135"/>
      <c r="E43" s="9"/>
      <c r="F43" s="9"/>
      <c r="G43" s="135"/>
      <c r="H43" s="9"/>
      <c r="I43" s="140"/>
      <c r="J43" s="135"/>
      <c r="K43" s="9"/>
      <c r="L43" s="9"/>
      <c r="M43" s="9"/>
    </row>
    <row r="44" spans="1:13">
      <c r="A44" s="135"/>
      <c r="B44" s="9"/>
      <c r="C44" s="9"/>
      <c r="D44" s="135"/>
      <c r="E44" s="9"/>
      <c r="F44" s="9"/>
      <c r="G44" s="135"/>
      <c r="H44" s="9"/>
      <c r="I44" s="140"/>
      <c r="J44" s="135"/>
      <c r="K44" s="9"/>
      <c r="L44" s="9"/>
      <c r="M44" s="9"/>
    </row>
    <row r="45" spans="1:13">
      <c r="A45" s="135"/>
      <c r="B45" s="9"/>
      <c r="C45" s="9"/>
      <c r="D45" s="135"/>
      <c r="E45" s="9"/>
      <c r="F45" s="9"/>
      <c r="G45" s="135"/>
      <c r="H45" s="9"/>
      <c r="I45" s="140"/>
      <c r="J45" s="135"/>
      <c r="K45" s="9"/>
      <c r="L45" s="9"/>
      <c r="M45" s="9"/>
    </row>
    <row r="46" spans="1:13">
      <c r="A46" s="135"/>
      <c r="B46" s="9"/>
      <c r="C46" s="9"/>
      <c r="D46" s="135"/>
      <c r="E46" s="9"/>
      <c r="F46" s="9"/>
      <c r="G46" s="135"/>
      <c r="H46" s="9"/>
      <c r="I46" s="140"/>
      <c r="J46" s="135"/>
      <c r="K46" s="9"/>
      <c r="L46" s="9"/>
      <c r="M46" s="9"/>
    </row>
    <row r="47" spans="1:13">
      <c r="A47" s="46"/>
      <c r="B47" s="9"/>
      <c r="C47" s="9"/>
      <c r="D47" s="46"/>
      <c r="E47" s="9"/>
      <c r="F47" s="9"/>
      <c r="G47" s="46"/>
      <c r="H47" s="9"/>
      <c r="I47" s="140"/>
      <c r="J47" s="135"/>
      <c r="K47" s="9"/>
      <c r="L47" s="9"/>
      <c r="M47" s="9"/>
    </row>
    <row r="48" spans="1:13">
      <c r="A48" s="135"/>
      <c r="B48" s="9"/>
      <c r="C48" s="9"/>
      <c r="D48" s="135"/>
      <c r="E48" s="9"/>
      <c r="F48" s="9"/>
      <c r="G48" s="135"/>
      <c r="H48" s="9"/>
      <c r="I48" s="121"/>
      <c r="J48" s="46"/>
      <c r="K48" s="9"/>
      <c r="L48" s="9"/>
      <c r="M48" s="9"/>
    </row>
    <row r="49" spans="1:13">
      <c r="A49" s="135"/>
      <c r="B49" s="9"/>
      <c r="C49" s="9"/>
      <c r="D49" s="135"/>
      <c r="E49" s="9"/>
      <c r="F49" s="9"/>
      <c r="G49" s="135"/>
      <c r="H49" s="9"/>
      <c r="I49" s="121"/>
      <c r="J49" s="46"/>
      <c r="K49" s="9"/>
      <c r="L49" s="9"/>
      <c r="M49" s="9"/>
    </row>
    <row r="50" spans="1:13">
      <c r="A50" s="135"/>
      <c r="B50" s="9"/>
      <c r="C50" s="9"/>
      <c r="D50" s="135"/>
      <c r="E50" s="9"/>
      <c r="F50" s="9"/>
      <c r="G50" s="135"/>
      <c r="H50" s="9"/>
      <c r="I50" s="121"/>
      <c r="J50" s="46"/>
      <c r="K50" s="9"/>
      <c r="L50" s="9"/>
      <c r="M50" s="9"/>
    </row>
    <row r="51" spans="1:13">
      <c r="A51" s="135"/>
      <c r="B51" s="9"/>
      <c r="C51" s="9"/>
      <c r="D51" s="135"/>
      <c r="E51" s="9"/>
      <c r="F51" s="9"/>
      <c r="G51" s="135"/>
      <c r="H51" s="9"/>
      <c r="I51" s="121"/>
      <c r="J51" s="46"/>
      <c r="K51" s="9"/>
      <c r="L51" s="9"/>
      <c r="M51" s="9"/>
    </row>
    <row r="52" spans="1:13">
      <c r="A52" s="135"/>
      <c r="B52" s="9"/>
      <c r="C52" s="9"/>
      <c r="D52" s="135"/>
      <c r="E52" s="9"/>
      <c r="F52" s="9"/>
      <c r="G52" s="135"/>
      <c r="H52" s="9"/>
      <c r="I52" s="121"/>
      <c r="J52" s="46"/>
      <c r="K52" s="9"/>
      <c r="L52" s="9"/>
      <c r="M52" s="9"/>
    </row>
    <row r="53" spans="1:13">
      <c r="A53" s="135"/>
      <c r="B53" s="9"/>
      <c r="C53" s="9"/>
      <c r="D53" s="135"/>
      <c r="E53" s="9"/>
      <c r="F53" s="9"/>
      <c r="G53" s="135"/>
      <c r="H53" s="9"/>
      <c r="I53" s="121"/>
      <c r="J53" s="135"/>
      <c r="K53" s="9"/>
      <c r="L53" s="9"/>
      <c r="M53" s="9"/>
    </row>
    <row r="54" spans="1:13">
      <c r="A54" s="135"/>
      <c r="B54" s="9"/>
      <c r="C54" s="9"/>
      <c r="D54" s="135"/>
      <c r="E54" s="9"/>
      <c r="F54" s="9"/>
      <c r="G54" s="135"/>
      <c r="H54" s="9"/>
      <c r="I54" s="121"/>
      <c r="J54" s="135"/>
      <c r="K54" s="9"/>
      <c r="L54" s="9"/>
      <c r="M54" s="9"/>
    </row>
    <row r="55" spans="1:13">
      <c r="A55" s="135"/>
      <c r="B55" s="9"/>
      <c r="C55" s="9"/>
      <c r="D55" s="135"/>
      <c r="E55" s="9"/>
      <c r="F55" s="9"/>
      <c r="G55" s="135"/>
      <c r="H55" s="9"/>
      <c r="I55" s="121"/>
      <c r="J55" s="135"/>
      <c r="K55" s="9"/>
      <c r="L55" s="9"/>
      <c r="M55" s="9"/>
    </row>
    <row r="56" spans="1:13">
      <c r="A56" s="46"/>
      <c r="B56" s="9"/>
      <c r="C56" s="9"/>
      <c r="D56" s="46"/>
      <c r="E56" s="9"/>
      <c r="F56" s="9"/>
      <c r="G56" s="46"/>
      <c r="H56" s="9"/>
      <c r="I56" s="121"/>
      <c r="J56" s="135"/>
      <c r="K56" s="9"/>
      <c r="L56" s="9"/>
      <c r="M56" s="9"/>
    </row>
    <row r="57" spans="1:13">
      <c r="A57" s="135"/>
      <c r="B57" s="9"/>
      <c r="C57" s="9"/>
      <c r="D57" s="135"/>
      <c r="E57" s="9"/>
      <c r="F57" s="9"/>
      <c r="G57" s="135"/>
      <c r="H57" s="9"/>
      <c r="I57" s="121"/>
      <c r="J57" s="135"/>
      <c r="K57" s="9"/>
      <c r="L57" s="9"/>
      <c r="M57" s="9"/>
    </row>
    <row r="58" spans="1:13">
      <c r="A58" s="135"/>
      <c r="B58" s="9"/>
      <c r="C58" s="9"/>
      <c r="D58" s="135"/>
      <c r="E58" s="9"/>
      <c r="F58" s="9"/>
      <c r="G58" s="135"/>
      <c r="H58" s="9"/>
      <c r="I58" s="121"/>
      <c r="J58" s="135"/>
      <c r="K58" s="9"/>
      <c r="L58" s="9"/>
      <c r="M58" s="9"/>
    </row>
    <row r="59" spans="1:13">
      <c r="A59" s="135"/>
      <c r="B59" s="9"/>
      <c r="C59" s="9"/>
      <c r="D59" s="135"/>
      <c r="E59" s="9"/>
      <c r="F59" s="9"/>
      <c r="G59" s="135"/>
      <c r="H59" s="9"/>
      <c r="I59" s="121"/>
      <c r="J59" s="135"/>
      <c r="K59" s="9"/>
      <c r="L59" s="9"/>
      <c r="M59" s="9"/>
    </row>
    <row r="60" spans="1:13">
      <c r="A60" s="135"/>
      <c r="B60" s="9"/>
      <c r="C60" s="9"/>
      <c r="D60" s="135"/>
      <c r="E60" s="9"/>
      <c r="F60" s="9"/>
      <c r="G60" s="135"/>
      <c r="H60" s="9"/>
      <c r="I60" s="121"/>
      <c r="J60" s="135"/>
      <c r="K60" s="9"/>
      <c r="L60" s="9"/>
      <c r="M60" s="9"/>
    </row>
    <row r="61" spans="1:13">
      <c r="A61" s="135"/>
      <c r="B61" s="9"/>
      <c r="C61" s="9"/>
      <c r="D61" s="135"/>
      <c r="E61" s="9"/>
      <c r="F61" s="9"/>
      <c r="G61" s="135"/>
      <c r="H61" s="9"/>
      <c r="I61" s="121"/>
      <c r="J61" s="46"/>
      <c r="K61" s="9"/>
      <c r="L61" s="9"/>
      <c r="M61" s="9"/>
    </row>
    <row r="62" spans="1:13">
      <c r="A62" s="135"/>
      <c r="B62" s="9"/>
      <c r="C62" s="9"/>
      <c r="D62" s="135"/>
      <c r="E62" s="9"/>
      <c r="F62" s="9"/>
      <c r="G62" s="135"/>
      <c r="H62" s="9"/>
      <c r="I62" s="121"/>
      <c r="J62" s="46"/>
      <c r="K62" s="9"/>
      <c r="L62" s="9"/>
      <c r="M62" s="9"/>
    </row>
    <row r="63" spans="1:13">
      <c r="A63" s="135"/>
      <c r="B63" s="9"/>
      <c r="C63" s="9"/>
      <c r="D63" s="135"/>
      <c r="E63" s="9"/>
      <c r="F63" s="9"/>
      <c r="G63" s="135"/>
      <c r="H63" s="9"/>
      <c r="I63" s="121"/>
      <c r="J63" s="46"/>
      <c r="K63" s="9"/>
      <c r="L63" s="9"/>
      <c r="M63" s="9"/>
    </row>
    <row r="64" spans="1:13">
      <c r="A64" s="135"/>
      <c r="B64" s="9"/>
      <c r="C64" s="9"/>
      <c r="D64" s="135"/>
      <c r="E64" s="9"/>
      <c r="F64" s="9"/>
      <c r="G64" s="135"/>
      <c r="H64" s="9"/>
      <c r="I64" s="121"/>
      <c r="J64" s="46"/>
      <c r="K64" s="9"/>
      <c r="L64" s="9"/>
      <c r="M64" s="9"/>
    </row>
    <row r="65" spans="1:13">
      <c r="A65" s="46"/>
      <c r="B65" s="9"/>
      <c r="C65" s="9"/>
      <c r="D65" s="46"/>
      <c r="E65" s="9"/>
      <c r="F65" s="9"/>
      <c r="G65" s="46"/>
      <c r="H65" s="9"/>
      <c r="I65" s="121"/>
      <c r="J65" s="46"/>
      <c r="K65" s="9"/>
      <c r="L65" s="9"/>
      <c r="M65" s="9"/>
    </row>
    <row r="66" spans="1:13">
      <c r="A66" s="135"/>
      <c r="B66" s="9"/>
      <c r="C66" s="9"/>
      <c r="D66" s="135"/>
      <c r="E66" s="9"/>
      <c r="F66" s="9"/>
      <c r="G66" s="135"/>
      <c r="H66" s="9"/>
      <c r="I66" s="121"/>
      <c r="J66" s="46"/>
      <c r="K66" s="9"/>
      <c r="L66" s="9"/>
      <c r="M66" s="9"/>
    </row>
  </sheetData>
  <sortState ref="A8:C15">
    <sortCondition descending="1" ref="C8:C15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C8" sqref="C8:C9"/>
    </sheetView>
  </sheetViews>
  <sheetFormatPr defaultColWidth="9.140625" defaultRowHeight="15"/>
  <cols>
    <col min="1" max="1" width="37.28515625" style="43" customWidth="1"/>
    <col min="2" max="2" width="16.5703125" style="43" customWidth="1"/>
    <col min="3" max="3" width="16.5703125" style="42" customWidth="1"/>
    <col min="4" max="4" width="18" style="42" customWidth="1"/>
    <col min="5" max="5" width="12" style="42" customWidth="1"/>
    <col min="6" max="6" width="12.7109375" style="42" customWidth="1"/>
    <col min="7" max="7" width="11.7109375" style="42" customWidth="1"/>
    <col min="8" max="16384" width="9.140625" style="42"/>
  </cols>
  <sheetData>
    <row r="1" spans="1:8">
      <c r="A1" s="43" t="s">
        <v>241</v>
      </c>
    </row>
    <row r="2" spans="1:8">
      <c r="A2" s="43" t="s">
        <v>253</v>
      </c>
    </row>
    <row r="3" spans="1:8">
      <c r="A3" s="43" t="s">
        <v>234</v>
      </c>
    </row>
    <row r="4" spans="1:8">
      <c r="A4" s="43" t="s">
        <v>237</v>
      </c>
      <c r="F4" s="47"/>
      <c r="G4" s="47"/>
    </row>
    <row r="5" spans="1:8">
      <c r="F5" s="47"/>
    </row>
    <row r="6" spans="1:8">
      <c r="A6" s="122"/>
      <c r="B6" s="122"/>
      <c r="C6" s="122"/>
      <c r="D6" s="122"/>
      <c r="F6" s="47"/>
    </row>
    <row r="7" spans="1:8">
      <c r="A7" s="122"/>
      <c r="B7" s="122">
        <v>2020</v>
      </c>
      <c r="C7" s="122">
        <v>2021</v>
      </c>
      <c r="D7" s="122"/>
      <c r="F7" s="47"/>
      <c r="H7" s="47"/>
    </row>
    <row r="8" spans="1:8">
      <c r="A8" s="122" t="s">
        <v>21</v>
      </c>
      <c r="B8" s="117">
        <v>0.2737055074276008</v>
      </c>
      <c r="C8" s="117">
        <v>0.26764940291129902</v>
      </c>
      <c r="D8" s="122"/>
      <c r="F8" s="47"/>
      <c r="G8" s="47"/>
      <c r="H8" s="47"/>
    </row>
    <row r="9" spans="1:8">
      <c r="A9" s="122" t="s">
        <v>22</v>
      </c>
      <c r="B9" s="117">
        <v>0.20857333663435987</v>
      </c>
      <c r="C9" s="117">
        <v>0.19425965459669861</v>
      </c>
      <c r="D9" s="122"/>
      <c r="F9" s="47"/>
      <c r="G9" s="47"/>
      <c r="H9" s="47"/>
    </row>
    <row r="10" spans="1:8">
      <c r="A10" s="122" t="s">
        <v>15</v>
      </c>
      <c r="B10" s="117">
        <v>0.15156684548067784</v>
      </c>
      <c r="C10" s="117">
        <v>0.15705593030454873</v>
      </c>
      <c r="D10" s="122"/>
      <c r="F10" s="47"/>
      <c r="G10" s="47"/>
      <c r="H10" s="47"/>
    </row>
    <row r="11" spans="1:8">
      <c r="A11" s="122" t="s">
        <v>20</v>
      </c>
      <c r="B11" s="117">
        <v>0.10479539558534041</v>
      </c>
      <c r="C11" s="117">
        <v>0.11429563019962659</v>
      </c>
      <c r="D11" s="122"/>
      <c r="F11" s="47"/>
      <c r="G11" s="47"/>
      <c r="H11" s="47"/>
    </row>
    <row r="12" spans="1:8">
      <c r="A12" s="122" t="s">
        <v>23</v>
      </c>
      <c r="B12" s="117">
        <v>4.0528797842419272E-2</v>
      </c>
      <c r="C12" s="117">
        <v>4.5802203548680871E-2</v>
      </c>
      <c r="D12" s="122"/>
    </row>
    <row r="13" spans="1:8">
      <c r="A13" s="122" t="s">
        <v>16</v>
      </c>
      <c r="B13" s="117">
        <v>3.5836028908230046E-2</v>
      </c>
      <c r="C13" s="117">
        <v>3.8028850991050481E-2</v>
      </c>
      <c r="D13" s="122"/>
      <c r="F13" s="47"/>
      <c r="H13" s="47"/>
    </row>
    <row r="14" spans="1:8">
      <c r="A14" s="122" t="s">
        <v>24</v>
      </c>
      <c r="B14" s="117">
        <v>3.5178157878960739E-2</v>
      </c>
      <c r="C14" s="117">
        <v>2.1537665504539335E-2</v>
      </c>
      <c r="D14" s="122"/>
      <c r="F14" s="47"/>
      <c r="G14" s="47"/>
      <c r="H14" s="47"/>
    </row>
    <row r="15" spans="1:8" ht="19.149999999999999" customHeight="1">
      <c r="A15" s="122" t="s">
        <v>17</v>
      </c>
      <c r="B15" s="117">
        <v>1.5781157134260603E-2</v>
      </c>
      <c r="C15" s="117">
        <v>1.2664040461315839E-2</v>
      </c>
      <c r="D15" s="122"/>
      <c r="E15" s="9"/>
    </row>
    <row r="16" spans="1:8">
      <c r="A16" s="122" t="s">
        <v>25</v>
      </c>
      <c r="B16" s="117">
        <f>100%-B8-B9-B10-B11-B12-B13-B14-B15</f>
        <v>0.13403477310815048</v>
      </c>
      <c r="C16" s="117">
        <f>100%-C8-C9-C10-C11-C12-C13-C14-C15</f>
        <v>0.14870662148224059</v>
      </c>
      <c r="D16" s="122"/>
      <c r="E16" s="9"/>
      <c r="F16" s="47"/>
      <c r="H16" s="47"/>
    </row>
    <row r="17" spans="1:12">
      <c r="A17" s="122"/>
      <c r="B17" s="122"/>
      <c r="D17" s="122"/>
    </row>
    <row r="18" spans="1:12">
      <c r="A18" s="122"/>
      <c r="B18" s="122"/>
      <c r="D18" s="122"/>
      <c r="E18" s="9"/>
      <c r="F18" s="9"/>
      <c r="G18" s="9"/>
      <c r="H18" s="9"/>
      <c r="I18" s="9"/>
      <c r="K18" s="9"/>
      <c r="L18" s="9"/>
    </row>
    <row r="19" spans="1:12">
      <c r="C19" s="43"/>
      <c r="D19" s="9"/>
      <c r="E19" s="9"/>
      <c r="F19" s="9"/>
      <c r="G19" s="9"/>
      <c r="H19" s="9"/>
      <c r="I19" s="9"/>
      <c r="K19" s="9"/>
      <c r="L19" s="9"/>
    </row>
    <row r="20" spans="1:12">
      <c r="A20" s="43" t="s">
        <v>12</v>
      </c>
      <c r="C20" s="43"/>
      <c r="D20" s="123"/>
      <c r="E20" s="9"/>
      <c r="F20" s="9"/>
      <c r="G20" s="9"/>
      <c r="H20" s="9"/>
      <c r="I20" s="9"/>
      <c r="K20" s="9"/>
      <c r="L20" s="9"/>
    </row>
    <row r="21" spans="1:12">
      <c r="A21" s="122"/>
      <c r="B21" s="122"/>
      <c r="C21" s="9"/>
      <c r="D21" s="123"/>
      <c r="E21" s="9"/>
      <c r="F21" s="117"/>
      <c r="G21" s="123"/>
      <c r="H21" s="124"/>
      <c r="I21" s="9"/>
      <c r="K21" s="9"/>
      <c r="L21" s="9"/>
    </row>
    <row r="22" spans="1:12">
      <c r="A22" s="122"/>
      <c r="B22" s="122"/>
      <c r="C22" s="9"/>
      <c r="D22" s="123"/>
      <c r="E22" s="124"/>
      <c r="F22" s="12"/>
      <c r="G22" s="123"/>
      <c r="I22" s="9"/>
      <c r="K22" s="9"/>
      <c r="L22" s="9"/>
    </row>
    <row r="23" spans="1:12">
      <c r="A23" s="122"/>
      <c r="B23" s="122"/>
      <c r="C23" s="9"/>
      <c r="D23" s="123"/>
      <c r="E23" s="124"/>
      <c r="F23" s="117"/>
      <c r="I23" s="9"/>
      <c r="J23" s="9"/>
      <c r="K23" s="9"/>
      <c r="L23" s="9"/>
    </row>
    <row r="24" spans="1:12">
      <c r="A24" s="122"/>
      <c r="B24" s="122"/>
      <c r="D24" s="123"/>
      <c r="E24" s="124"/>
      <c r="F24" s="117"/>
      <c r="I24" s="9"/>
      <c r="K24" s="9"/>
      <c r="L24" s="9"/>
    </row>
    <row r="25" spans="1:12">
      <c r="A25" s="122"/>
      <c r="B25" s="122"/>
      <c r="D25" s="123"/>
      <c r="E25" s="124"/>
      <c r="F25" s="117"/>
      <c r="I25" s="9"/>
      <c r="K25" s="9"/>
      <c r="L25" s="9"/>
    </row>
    <row r="35" spans="4:10">
      <c r="D35" s="47"/>
    </row>
    <row r="36" spans="4:10">
      <c r="D36" s="47"/>
    </row>
    <row r="38" spans="4:10">
      <c r="D38" s="47"/>
    </row>
    <row r="39" spans="4:10">
      <c r="D39" s="47"/>
    </row>
    <row r="40" spans="4:10">
      <c r="D40" s="47"/>
    </row>
    <row r="41" spans="4:10">
      <c r="D41" s="47"/>
    </row>
    <row r="42" spans="4:10">
      <c r="D42" s="47"/>
    </row>
    <row r="43" spans="4:10">
      <c r="D43" s="47"/>
    </row>
    <row r="44" spans="4:10">
      <c r="D44" s="47"/>
    </row>
    <row r="45" spans="4:10">
      <c r="D45" s="47"/>
    </row>
    <row r="46" spans="4:10">
      <c r="I46" s="47"/>
      <c r="J46" s="47"/>
    </row>
    <row r="47" spans="4:10">
      <c r="D47" s="47"/>
    </row>
    <row r="48" spans="4:10">
      <c r="D48" s="47"/>
    </row>
    <row r="49" spans="4:4">
      <c r="D49" s="47"/>
    </row>
    <row r="51" spans="4:4">
      <c r="D51" s="47"/>
    </row>
    <row r="52" spans="4:4">
      <c r="D52" s="47"/>
    </row>
    <row r="53" spans="4:4">
      <c r="D53" s="47"/>
    </row>
    <row r="54" spans="4:4">
      <c r="D54" s="47"/>
    </row>
    <row r="57" spans="4:4">
      <c r="D57" s="47"/>
    </row>
    <row r="58" spans="4:4">
      <c r="D58" s="47"/>
    </row>
    <row r="59" spans="4:4">
      <c r="D59" s="47"/>
    </row>
    <row r="60" spans="4:4">
      <c r="D60" s="47"/>
    </row>
    <row r="61" spans="4:4">
      <c r="D61" s="47"/>
    </row>
    <row r="62" spans="4:4">
      <c r="D62" s="47"/>
    </row>
  </sheetData>
  <sortState ref="A8:C15">
    <sortCondition descending="1" ref="C8:C15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E34" sqref="E34"/>
    </sheetView>
  </sheetViews>
  <sheetFormatPr defaultRowHeight="15"/>
  <sheetData>
    <row r="1" spans="1:2" ht="15.75">
      <c r="A1" s="141" t="s">
        <v>269</v>
      </c>
    </row>
    <row r="2" spans="1:2" ht="15.75">
      <c r="A2" s="141" t="s">
        <v>270</v>
      </c>
    </row>
    <row r="3" spans="1:2">
      <c r="A3" s="43" t="s">
        <v>234</v>
      </c>
    </row>
    <row r="4" spans="1:2">
      <c r="A4" t="s">
        <v>237</v>
      </c>
    </row>
    <row r="9" spans="1:2">
      <c r="A9" t="s">
        <v>5</v>
      </c>
      <c r="B9" s="47">
        <v>0.51358474743888571</v>
      </c>
    </row>
    <row r="10" spans="1:2">
      <c r="A10" t="s">
        <v>271</v>
      </c>
      <c r="B10" s="47">
        <v>0.34105069159890661</v>
      </c>
    </row>
    <row r="11" spans="1:2">
      <c r="A11" t="s">
        <v>148</v>
      </c>
      <c r="B11" s="47">
        <v>0.14536456096220773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20" sqref="D20"/>
    </sheetView>
  </sheetViews>
  <sheetFormatPr defaultRowHeight="15"/>
  <cols>
    <col min="1" max="16384" width="9.140625" style="42"/>
  </cols>
  <sheetData>
    <row r="1" spans="1:2" ht="15.75">
      <c r="A1" s="141" t="s">
        <v>272</v>
      </c>
    </row>
    <row r="2" spans="1:2" ht="15.75">
      <c r="A2" s="141" t="s">
        <v>273</v>
      </c>
    </row>
    <row r="3" spans="1:2">
      <c r="A3" s="43" t="s">
        <v>234</v>
      </c>
    </row>
    <row r="4" spans="1:2">
      <c r="A4" s="42" t="s">
        <v>237</v>
      </c>
    </row>
    <row r="9" spans="1:2">
      <c r="A9" s="42" t="s">
        <v>5</v>
      </c>
      <c r="B9" s="47">
        <v>0.55000000000000004</v>
      </c>
    </row>
    <row r="10" spans="1:2">
      <c r="A10" s="42" t="s">
        <v>271</v>
      </c>
      <c r="B10" s="47">
        <v>0.25</v>
      </c>
    </row>
    <row r="11" spans="1:2">
      <c r="A11" s="42" t="s">
        <v>148</v>
      </c>
      <c r="B11" s="47">
        <v>0.2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5"/>
  <sheetViews>
    <sheetView workbookViewId="0">
      <selection activeCell="C8" sqref="C8"/>
    </sheetView>
  </sheetViews>
  <sheetFormatPr defaultColWidth="9.140625" defaultRowHeight="15"/>
  <cols>
    <col min="1" max="1" width="49.85546875" style="42" customWidth="1"/>
    <col min="2" max="3" width="10.28515625" style="42" customWidth="1"/>
    <col min="4" max="9" width="9.140625" style="42"/>
    <col min="10" max="10" width="15.7109375" style="42" customWidth="1"/>
    <col min="11" max="16384" width="9.140625" style="42"/>
  </cols>
  <sheetData>
    <row r="1" spans="1:11">
      <c r="A1" s="42" t="s">
        <v>246</v>
      </c>
    </row>
    <row r="2" spans="1:11">
      <c r="A2" s="42" t="s">
        <v>247</v>
      </c>
    </row>
    <row r="3" spans="1:11">
      <c r="A3" s="42" t="s">
        <v>234</v>
      </c>
      <c r="K3" s="44"/>
    </row>
    <row r="4" spans="1:11">
      <c r="A4" s="42" t="s">
        <v>237</v>
      </c>
    </row>
    <row r="7" spans="1:11">
      <c r="B7" s="42" t="s">
        <v>268</v>
      </c>
      <c r="C7" s="42" t="s">
        <v>267</v>
      </c>
      <c r="D7" s="44"/>
    </row>
    <row r="8" spans="1:11">
      <c r="A8" s="42" t="s">
        <v>129</v>
      </c>
      <c r="B8" s="47">
        <v>0.15850994576910038</v>
      </c>
      <c r="C8" s="47">
        <v>0.15259407991846691</v>
      </c>
    </row>
    <row r="9" spans="1:11">
      <c r="A9" s="42" t="s">
        <v>130</v>
      </c>
      <c r="B9" s="47">
        <v>4.8989825422136049E-2</v>
      </c>
      <c r="C9" s="47">
        <v>5.8199120135496142E-2</v>
      </c>
    </row>
    <row r="10" spans="1:11">
      <c r="A10" s="42" t="s">
        <v>242</v>
      </c>
      <c r="B10" s="47">
        <v>0.42539764384981382</v>
      </c>
      <c r="C10" s="47">
        <v>0.40461981684704146</v>
      </c>
    </row>
    <row r="11" spans="1:11">
      <c r="A11" s="42" t="s">
        <v>243</v>
      </c>
      <c r="B11" s="47">
        <v>0.17940824252955501</v>
      </c>
      <c r="C11" s="47">
        <v>0.17659007056580808</v>
      </c>
      <c r="D11" s="44"/>
    </row>
    <row r="12" spans="1:11">
      <c r="A12" s="42" t="s">
        <v>244</v>
      </c>
      <c r="B12" s="47">
        <v>6.9096637220160434E-2</v>
      </c>
      <c r="C12" s="47">
        <v>6.2702228022616338E-2</v>
      </c>
    </row>
    <row r="13" spans="1:11" ht="16.5" customHeight="1">
      <c r="A13" s="42" t="s">
        <v>245</v>
      </c>
      <c r="B13" s="47">
        <v>3.4793111760512634E-2</v>
      </c>
      <c r="C13" s="47">
        <v>3.8585028865423115E-2</v>
      </c>
    </row>
    <row r="14" spans="1:11">
      <c r="A14" s="42" t="s">
        <v>10</v>
      </c>
      <c r="B14" s="47">
        <v>3.2158266054963087E-2</v>
      </c>
      <c r="C14" s="47">
        <v>5.3158051696412828E-2</v>
      </c>
    </row>
    <row r="15" spans="1:11">
      <c r="A15" s="42" t="s">
        <v>27</v>
      </c>
      <c r="B15" s="47">
        <v>5.1646327393758594E-2</v>
      </c>
      <c r="C15" s="47">
        <v>5.3551603948735205E-2</v>
      </c>
      <c r="D15" s="44"/>
    </row>
    <row r="16" spans="1:11">
      <c r="F16" s="44"/>
      <c r="G16" s="44"/>
    </row>
    <row r="18" spans="6:7">
      <c r="F18" s="50"/>
      <c r="G18" s="50"/>
    </row>
    <row r="19" spans="6:7">
      <c r="F19" s="50"/>
      <c r="G19" s="50"/>
    </row>
    <row r="20" spans="6:7">
      <c r="F20" s="50"/>
      <c r="G20" s="50"/>
    </row>
    <row r="21" spans="6:7">
      <c r="F21" s="50"/>
      <c r="G21" s="50"/>
    </row>
    <row r="22" spans="6:7">
      <c r="F22" s="50"/>
      <c r="G22" s="50"/>
    </row>
    <row r="23" spans="6:7">
      <c r="F23" s="50"/>
      <c r="G23" s="50"/>
    </row>
    <row r="24" spans="6:7">
      <c r="F24" s="50"/>
      <c r="G24" s="50"/>
    </row>
    <row r="25" spans="6:7">
      <c r="F25" s="50"/>
      <c r="G25" s="5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6"/>
  <sheetViews>
    <sheetView tabSelected="1" workbookViewId="0">
      <selection activeCell="B29" sqref="B29"/>
    </sheetView>
  </sheetViews>
  <sheetFormatPr defaultRowHeight="15"/>
  <cols>
    <col min="1" max="1" width="27.42578125" customWidth="1"/>
    <col min="2" max="2" width="12.5703125" customWidth="1"/>
    <col min="3" max="3" width="13.140625" customWidth="1"/>
    <col min="7" max="7" width="24.7109375" customWidth="1"/>
  </cols>
  <sheetData>
    <row r="1" spans="1:10">
      <c r="A1" t="s">
        <v>248</v>
      </c>
    </row>
    <row r="2" spans="1:10">
      <c r="A2" t="s">
        <v>249</v>
      </c>
    </row>
    <row r="3" spans="1:10">
      <c r="A3" t="s">
        <v>234</v>
      </c>
    </row>
    <row r="4" spans="1:10">
      <c r="A4" s="42" t="s">
        <v>237</v>
      </c>
      <c r="B4" s="42"/>
      <c r="C4" s="42"/>
      <c r="F4" s="42"/>
      <c r="G4" s="9"/>
      <c r="H4" s="42"/>
      <c r="I4" s="42"/>
      <c r="J4" s="42"/>
    </row>
    <row r="5" spans="1:10">
      <c r="J5" s="42"/>
    </row>
    <row r="6" spans="1:10">
      <c r="A6" s="42"/>
      <c r="B6" s="42"/>
      <c r="C6" s="42"/>
      <c r="D6" s="42"/>
      <c r="J6" s="42"/>
    </row>
    <row r="7" spans="1:10">
      <c r="A7" s="42"/>
      <c r="B7" s="42">
        <v>2020</v>
      </c>
      <c r="C7" s="42">
        <v>2021</v>
      </c>
      <c r="D7" s="42"/>
      <c r="F7" s="42"/>
      <c r="J7" s="42"/>
    </row>
    <row r="8" spans="1:10">
      <c r="A8" s="42" t="s">
        <v>9</v>
      </c>
      <c r="B8" s="47">
        <v>0.61423872982874139</v>
      </c>
      <c r="C8" s="47">
        <v>0.53612525134350852</v>
      </c>
      <c r="D8" s="42"/>
      <c r="F8" s="42"/>
      <c r="J8" s="42"/>
    </row>
    <row r="9" spans="1:10">
      <c r="A9" s="42" t="s">
        <v>132</v>
      </c>
      <c r="B9" s="47">
        <v>0.17511443300068616</v>
      </c>
      <c r="C9" s="47">
        <v>0.13709558432141059</v>
      </c>
      <c r="D9" s="42"/>
      <c r="F9" s="42"/>
      <c r="J9" s="47"/>
    </row>
    <row r="10" spans="1:10">
      <c r="A10" s="42" t="s">
        <v>244</v>
      </c>
      <c r="B10" s="47">
        <v>5.9936763248965269E-2</v>
      </c>
      <c r="C10" s="47">
        <v>7.3100779512476649E-2</v>
      </c>
      <c r="D10" s="42"/>
      <c r="F10" s="42"/>
      <c r="J10" s="42"/>
    </row>
    <row r="11" spans="1:10">
      <c r="A11" s="42" t="s">
        <v>245</v>
      </c>
      <c r="B11" s="47">
        <v>6.9159069854402691E-2</v>
      </c>
      <c r="C11" s="47">
        <v>6.0392868984302843E-2</v>
      </c>
      <c r="D11" s="42"/>
      <c r="F11" s="42"/>
      <c r="J11" s="42"/>
    </row>
    <row r="12" spans="1:10">
      <c r="A12" s="42" t="s">
        <v>27</v>
      </c>
      <c r="B12" s="41">
        <f>100%-B8-B13-B9-B11-B10</f>
        <v>5.8713122831667672E-2</v>
      </c>
      <c r="C12" s="47">
        <v>6.0549974695187858E-2</v>
      </c>
      <c r="D12" s="42"/>
      <c r="F12" s="42"/>
      <c r="J12" s="42"/>
    </row>
    <row r="13" spans="1:10">
      <c r="A13" s="42" t="s">
        <v>131</v>
      </c>
      <c r="B13" s="47">
        <v>2.2837881235536817E-2</v>
      </c>
      <c r="C13" s="47">
        <v>2.035091770565493E-2</v>
      </c>
      <c r="D13" s="42"/>
      <c r="F13" s="42"/>
      <c r="J13" s="42"/>
    </row>
    <row r="14" spans="1:10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>
      <c r="A15" s="42"/>
      <c r="B15" s="42"/>
      <c r="C15" s="42"/>
      <c r="D15" s="42"/>
      <c r="E15" s="42"/>
      <c r="F15" s="42"/>
      <c r="G15" s="42"/>
      <c r="H15" s="42"/>
      <c r="I15" s="42"/>
      <c r="J15" s="42"/>
    </row>
    <row r="16" spans="1:10">
      <c r="A16" s="42"/>
      <c r="B16" s="42"/>
      <c r="C16" s="42"/>
      <c r="D16" s="42"/>
      <c r="E16" s="42"/>
      <c r="F16" s="42"/>
      <c r="G16" s="42"/>
      <c r="H16" s="42"/>
      <c r="I16" s="42"/>
      <c r="J16" s="42"/>
    </row>
    <row r="17" spans="1:1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spans="1:1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3" spans="1:1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1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>
      <c r="A30" s="42"/>
      <c r="B30" s="42"/>
      <c r="D30" s="42"/>
      <c r="E30" s="42"/>
      <c r="F30" s="42"/>
      <c r="G30" s="42"/>
      <c r="H30" s="42"/>
      <c r="I30" s="42"/>
      <c r="J30" s="42"/>
      <c r="K30" s="42"/>
    </row>
    <row r="31" spans="1:11">
      <c r="A31" s="42"/>
      <c r="B31" s="42"/>
      <c r="D31" s="42"/>
      <c r="E31" s="42"/>
      <c r="F31" s="42"/>
      <c r="G31" s="42"/>
      <c r="H31" s="42"/>
      <c r="I31" s="47"/>
      <c r="J31" s="47"/>
      <c r="K31" s="42"/>
    </row>
    <row r="32" spans="1:11">
      <c r="A32" s="42"/>
      <c r="B32" s="42"/>
      <c r="D32" s="42"/>
      <c r="E32" s="42"/>
      <c r="F32" s="42"/>
      <c r="G32" s="42"/>
      <c r="H32" s="42"/>
      <c r="I32" s="47"/>
      <c r="J32" s="47"/>
    </row>
    <row r="33" spans="1:10">
      <c r="A33" s="42"/>
      <c r="B33" s="42"/>
      <c r="D33" s="42"/>
      <c r="E33" s="42"/>
      <c r="F33" s="42"/>
      <c r="G33" s="42"/>
      <c r="H33" s="42"/>
      <c r="I33" s="47"/>
      <c r="J33" s="47"/>
    </row>
    <row r="34" spans="1:10">
      <c r="A34" s="42"/>
      <c r="B34" s="42"/>
      <c r="D34" s="42"/>
      <c r="E34" s="42"/>
      <c r="F34" s="42"/>
      <c r="G34" s="42"/>
      <c r="H34" s="42"/>
      <c r="I34" s="47"/>
      <c r="J34" s="47"/>
    </row>
    <row r="35" spans="1:10">
      <c r="A35" s="42"/>
      <c r="B35" s="42"/>
      <c r="D35" s="42"/>
      <c r="E35" s="42"/>
      <c r="F35" s="42"/>
      <c r="G35" s="42"/>
      <c r="H35" s="42"/>
      <c r="I35" s="47"/>
      <c r="J35" s="47"/>
    </row>
    <row r="36" spans="1:10">
      <c r="A36" s="42"/>
      <c r="B36" s="42"/>
      <c r="C36" s="42"/>
      <c r="D36" s="42"/>
      <c r="E36" s="42"/>
      <c r="F36" s="42"/>
      <c r="G36" s="42"/>
      <c r="H36" s="42"/>
      <c r="I36" s="42"/>
      <c r="J36" s="42"/>
    </row>
    <row r="37" spans="1:10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>
      <c r="B38" s="42"/>
      <c r="C38" s="42"/>
      <c r="D38" s="42"/>
      <c r="E38" s="42"/>
      <c r="F38" s="42"/>
      <c r="G38" s="42"/>
      <c r="H38" s="42"/>
      <c r="I38" s="42"/>
      <c r="J38" s="42"/>
    </row>
    <row r="39" spans="1:10">
      <c r="B39" s="42"/>
      <c r="C39" s="42"/>
      <c r="D39" s="42"/>
      <c r="E39" s="42"/>
      <c r="F39" s="42"/>
      <c r="G39" s="42"/>
      <c r="H39" s="42"/>
      <c r="I39" s="42"/>
      <c r="J39" s="42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4" spans="1:10">
      <c r="B44" s="42"/>
      <c r="C44" s="42"/>
      <c r="D44" s="42"/>
      <c r="E44" s="42"/>
      <c r="F44" s="42"/>
      <c r="G44" s="42"/>
      <c r="H44" s="42"/>
      <c r="I44" s="42"/>
      <c r="J44" s="42"/>
    </row>
    <row r="45" spans="1:10">
      <c r="C45" s="42"/>
      <c r="D45" s="42"/>
      <c r="E45" s="42"/>
      <c r="F45" s="42"/>
      <c r="G45" s="42"/>
      <c r="H45" s="42"/>
      <c r="I45" s="42"/>
      <c r="J45" s="42"/>
    </row>
    <row r="46" spans="1:10">
      <c r="C46" s="42"/>
      <c r="D46" s="42"/>
      <c r="E46" s="42"/>
      <c r="F46" s="42"/>
      <c r="G46" s="42"/>
      <c r="H46" s="42"/>
      <c r="I46" s="42"/>
      <c r="J46" s="42"/>
    </row>
    <row r="47" spans="1:10">
      <c r="C47" s="42"/>
      <c r="D47" s="42"/>
      <c r="E47" s="42"/>
      <c r="F47" s="42"/>
      <c r="G47" s="42"/>
      <c r="H47" s="42"/>
      <c r="I47" s="42"/>
      <c r="J47" s="42"/>
    </row>
    <row r="48" spans="1:10">
      <c r="C48" s="42"/>
      <c r="D48" s="42"/>
      <c r="E48" s="42"/>
      <c r="F48" s="42"/>
      <c r="G48" s="42"/>
      <c r="H48" s="42"/>
      <c r="I48" s="42"/>
      <c r="J48" s="42"/>
    </row>
    <row r="49" spans="3:10">
      <c r="C49" s="42"/>
      <c r="D49" s="42"/>
      <c r="E49" s="42"/>
      <c r="F49" s="42"/>
      <c r="G49" s="42"/>
      <c r="H49" s="42"/>
      <c r="I49" s="42"/>
      <c r="J49" s="42"/>
    </row>
    <row r="50" spans="3:10">
      <c r="C50" s="42"/>
      <c r="D50" s="42"/>
      <c r="E50" s="42"/>
      <c r="F50" s="42"/>
      <c r="G50" s="42"/>
      <c r="H50" s="42"/>
      <c r="I50" s="42"/>
      <c r="J50" s="42"/>
    </row>
    <row r="51" spans="3:10">
      <c r="C51" s="42"/>
      <c r="D51" s="42"/>
      <c r="E51" s="42"/>
      <c r="F51" s="42"/>
      <c r="G51" s="42"/>
      <c r="H51" s="42"/>
      <c r="I51" s="42"/>
      <c r="J51" s="42"/>
    </row>
    <row r="52" spans="3:10">
      <c r="C52" s="42"/>
      <c r="D52" s="42"/>
      <c r="E52" s="42"/>
      <c r="F52" s="42"/>
      <c r="G52" s="42"/>
      <c r="H52" s="42"/>
      <c r="I52" s="42"/>
      <c r="J52" s="42"/>
    </row>
    <row r="53" spans="3:10">
      <c r="C53" s="42"/>
      <c r="D53" s="42"/>
      <c r="E53" s="42"/>
      <c r="F53" s="42"/>
      <c r="G53" s="42"/>
      <c r="H53" s="42"/>
      <c r="I53" s="42"/>
      <c r="J53" s="42"/>
    </row>
    <row r="54" spans="3:10">
      <c r="C54" s="42"/>
      <c r="D54" s="42"/>
      <c r="E54" s="42"/>
      <c r="F54" s="42"/>
      <c r="G54" s="42"/>
      <c r="H54" s="42"/>
      <c r="I54" s="42"/>
      <c r="J54" s="42"/>
    </row>
    <row r="55" spans="3:10">
      <c r="C55" s="42"/>
      <c r="D55" s="42"/>
      <c r="E55" s="42"/>
      <c r="F55" s="42"/>
      <c r="G55" s="42"/>
      <c r="H55" s="42"/>
      <c r="I55" s="42"/>
      <c r="J55" s="42"/>
    </row>
    <row r="56" spans="3:10">
      <c r="C56" s="42"/>
      <c r="D56" s="42"/>
      <c r="E56" s="42"/>
      <c r="F56" s="42"/>
      <c r="G56" s="42"/>
      <c r="H56" s="42"/>
      <c r="I56" s="42"/>
      <c r="J56" s="42"/>
    </row>
  </sheetData>
  <sortState ref="A8:C13">
    <sortCondition descending="1" ref="C8:C1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Врезка 1</vt:lpstr>
      <vt:lpstr>Врезка 2</vt:lpstr>
      <vt:lpstr>Врезка 3</vt:lpstr>
      <vt:lpstr>Врезка 5-6</vt:lpstr>
      <vt:lpstr>премии</vt:lpstr>
      <vt:lpstr>премии!Заголовки_для_печати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Л.</dc:creator>
  <cp:lastModifiedBy>Пользователь Windows</cp:lastModifiedBy>
  <cp:lastPrinted>2017-05-24T13:21:32Z</cp:lastPrinted>
  <dcterms:created xsi:type="dcterms:W3CDTF">2017-04-09T13:18:56Z</dcterms:created>
  <dcterms:modified xsi:type="dcterms:W3CDTF">2022-03-04T19:28:40Z</dcterms:modified>
</cp:coreProperties>
</file>