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21.xml" ContentType="application/vnd.openxmlformats-officedocument.drawing+xml"/>
  <Override PartName="/xl/charts/chart24.xml" ContentType="application/vnd.openxmlformats-officedocument.drawingml.chart+xml"/>
  <Override PartName="/xl/drawings/drawing22.xml" ContentType="application/vnd.openxmlformats-officedocument.drawingml.chartshapes+xml"/>
  <Override PartName="/xl/charts/chart25.xml" ContentType="application/vnd.openxmlformats-officedocument.drawingml.chart+xml"/>
  <Override PartName="/xl/drawings/drawing23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xl/drawings/drawing25.xml" ContentType="application/vnd.openxmlformats-officedocument.drawing+xml"/>
  <Override PartName="/xl/charts/chart29.xml" ContentType="application/vnd.openxmlformats-officedocument.drawingml.chart+xml"/>
  <Override PartName="/xl/theme/themeOverride1.xml" ContentType="application/vnd.openxmlformats-officedocument.themeOverride+xml"/>
  <Override PartName="/xl/drawings/drawing26.xml" ContentType="application/vnd.openxmlformats-officedocument.drawing+xml"/>
  <Override PartName="/xl/charts/chart30.xml" ContentType="application/vnd.openxmlformats-officedocument.drawingml.chart+xml"/>
  <Override PartName="/xl/theme/themeOverride2.xml" ContentType="application/vnd.openxmlformats-officedocument.themeOverride+xml"/>
  <Override PartName="/xl/drawings/drawing27.xml" ContentType="application/vnd.openxmlformats-officedocument.drawing+xml"/>
  <Override PartName="/xl/comments1.xml" ContentType="application/vnd.openxmlformats-officedocument.spreadsheetml.comments+xml"/>
  <Override PartName="/xl/charts/chart31.xml" ContentType="application/vnd.openxmlformats-officedocument.drawingml.chart+xml"/>
  <Override PartName="/xl/theme/themeOverride3.xml" ContentType="application/vnd.openxmlformats-officedocument.themeOverride+xml"/>
  <Override PartName="/xl/drawings/drawing28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29.xml" ContentType="application/vnd.openxmlformats-officedocument.drawing+xml"/>
  <Override PartName="/xl/charts/chart35.xml" ContentType="application/vnd.openxmlformats-officedocument.drawingml.chart+xml"/>
  <Override PartName="/xl/drawings/drawing30.xml" ContentType="application/vnd.openxmlformats-officedocument.drawing+xml"/>
  <Override PartName="/xl/charts/chart36.xml" ContentType="application/vnd.openxmlformats-officedocument.drawingml.chart+xml"/>
  <Override PartName="/xl/drawings/drawing31.xml" ContentType="application/vnd.openxmlformats-officedocument.drawing+xml"/>
  <Override PartName="/xl/charts/chart37.xml" ContentType="application/vnd.openxmlformats-officedocument.drawingml.chart+xml"/>
  <Override PartName="/xl/drawings/drawing32.xml" ContentType="application/vnd.openxmlformats-officedocument.drawing+xml"/>
  <Override PartName="/xl/charts/chart38.xml" ContentType="application/vnd.openxmlformats-officedocument.drawingml.chart+xml"/>
  <Override PartName="/xl/drawings/drawing33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amovans\Desktop\ПИФ1кв2021\"/>
    </mc:Choice>
  </mc:AlternateContent>
  <bookViews>
    <workbookView xWindow="0" yWindow="0" windowWidth="23040" windowHeight="9192" tabRatio="942"/>
  </bookViews>
  <sheets>
    <sheet name="1" sheetId="122" r:id="rId1"/>
    <sheet name="2" sheetId="121" r:id="rId2"/>
    <sheet name="3" sheetId="86" r:id="rId3"/>
    <sheet name="4" sheetId="126" r:id="rId4"/>
    <sheet name="5" sheetId="118" r:id="rId5"/>
    <sheet name="6" sheetId="119" r:id="rId6"/>
    <sheet name="7" sheetId="120" r:id="rId7"/>
    <sheet name="8" sheetId="106" r:id="rId8"/>
    <sheet name="9" sheetId="131" r:id="rId9"/>
    <sheet name="10" sheetId="132" r:id="rId10"/>
    <sheet name="11" sheetId="145" r:id="rId11"/>
    <sheet name="12" sheetId="148" r:id="rId12"/>
    <sheet name="13" sheetId="146" r:id="rId13"/>
    <sheet name="14" sheetId="112" r:id="rId14"/>
    <sheet name="15" sheetId="133" r:id="rId15"/>
    <sheet name="16" sheetId="115" r:id="rId16"/>
    <sheet name="17" sheetId="105" r:id="rId17"/>
    <sheet name="18" sheetId="113" r:id="rId18"/>
    <sheet name="19" sheetId="107" r:id="rId19"/>
    <sheet name="Врезка1" sheetId="124" state="hidden" r:id="rId20"/>
    <sheet name="Врезка2" sheetId="125" state="hidden" r:id="rId21"/>
    <sheet name="Архив" sheetId="114" state="hidden" r:id="rId22"/>
    <sheet name="Архив2" sheetId="123" state="hidden" r:id="rId23"/>
    <sheet name="Рис 10 архив" sheetId="89" state="hidden" r:id="rId24"/>
    <sheet name="Рис14 архив" sheetId="110" state="hidden" r:id="rId25"/>
    <sheet name="Рис2.1" sheetId="67" state="hidden" r:id="rId26"/>
    <sheet name="Page1_1 (8)" sheetId="116" state="hidden" r:id="rId27"/>
    <sheet name="Page1_1 (10)" sheetId="117" state="hidden" r:id="rId28"/>
    <sheet name="В1" sheetId="152" r:id="rId29"/>
    <sheet name="В2" sheetId="153" r:id="rId30"/>
    <sheet name="В3" sheetId="154" r:id="rId31"/>
    <sheet name="В4" sheetId="155" r:id="rId32"/>
  </sheets>
  <externalReferences>
    <externalReference r:id="rId33"/>
    <externalReference r:id="rId34"/>
  </externalReferences>
  <definedNames>
    <definedName name="_xlnm._FilterDatabase" localSheetId="17" hidden="1">'18'!$B$16:$B$16</definedName>
    <definedName name="_xlnm._FilterDatabase" localSheetId="18" hidden="1">'19'!#REF!</definedName>
    <definedName name="_xlnm._FilterDatabase" localSheetId="27" hidden="1">'Page1_1 (10)'!$A$1:$E$35</definedName>
    <definedName name="_xlnm._FilterDatabase" localSheetId="26" hidden="1">'Page1_1 (8)'!$A$1:$F$35</definedName>
    <definedName name="_xlnm._FilterDatabase" localSheetId="22" hidden="1">Архив2!#REF!</definedName>
    <definedName name="_xlnm._FilterDatabase" localSheetId="23" hidden="1">'Рис 10 архив'!$B$6:$E$22</definedName>
    <definedName name="SpreadsheetBuilder_1" localSheetId="31" hidden="1">#REF!</definedName>
    <definedName name="SpreadsheetBuilder_1" hidden="1">#REF!</definedName>
    <definedName name="SpreadsheetBuilder_2" localSheetId="31" hidden="1">#REF!</definedName>
    <definedName name="SpreadsheetBuilder_2" hidden="1">#REF!</definedName>
    <definedName name="SpreadsheetBuilder_3" localSheetId="31" hidden="1">#REF!</definedName>
    <definedName name="SpreadsheetBuilder_3" hidden="1">#REF!</definedName>
    <definedName name="SpreadsheetBuilder_4" localSheetId="29" hidden="1">В2!#REF!</definedName>
    <definedName name="SpreadsheetBuilder_4" localSheetId="30" hidden="1">[1]ETF!#REF!</definedName>
    <definedName name="SpreadsheetBuilder_4" localSheetId="31" hidden="1">[1]ETF!#REF!</definedName>
    <definedName name="SpreadsheetBuilder_4" hidden="1">В1!#REF!</definedName>
    <definedName name="SpreadsheetBuilder_5" localSheetId="29" hidden="1">В2!#REF!</definedName>
    <definedName name="SpreadsheetBuilder_5" localSheetId="30" hidden="1">[1]ETF!#REF!</definedName>
    <definedName name="SpreadsheetBuilder_5" localSheetId="31" hidden="1">[1]ETF!#REF!</definedName>
    <definedName name="SpreadsheetBuilder_5" hidden="1">В1!#REF!</definedName>
    <definedName name="SpreadsheetBuilder_6" localSheetId="31" hidden="1">#REF!</definedName>
    <definedName name="SpreadsheetBuilder_6" hidden="1">#REF!</definedName>
    <definedName name="ФФФ" localSheetId="9">'[2]ПЕР+'!#REF!</definedName>
    <definedName name="ФФФ" localSheetId="11">'[2]ПЕР+'!#REF!</definedName>
    <definedName name="ФФФ" localSheetId="12">'[2]ПЕР+'!#REF!</definedName>
    <definedName name="ФФФ" localSheetId="13">'[2]ПЕР+'!#REF!</definedName>
    <definedName name="ФФФ" localSheetId="14">'[2]ПЕР+'!#REF!</definedName>
    <definedName name="ФФФ" localSheetId="15">'[2]ПЕР+'!#REF!</definedName>
    <definedName name="ФФФ" localSheetId="16">'[2]ПЕР+'!#REF!</definedName>
    <definedName name="ФФФ" localSheetId="17">'[2]ПЕР+'!#REF!</definedName>
    <definedName name="ФФФ" localSheetId="18">'[2]ПЕР+'!#REF!</definedName>
    <definedName name="ФФФ" localSheetId="2">'[2]ПЕР+'!#REF!</definedName>
    <definedName name="ФФФ" localSheetId="3">'[2]ПЕР+'!#REF!</definedName>
    <definedName name="ФФФ" localSheetId="4">'[2]ПЕР+'!#REF!</definedName>
    <definedName name="ФФФ" localSheetId="5">'[2]ПЕР+'!#REF!</definedName>
    <definedName name="ФФФ" localSheetId="7">'[2]ПЕР+'!#REF!</definedName>
    <definedName name="ФФФ" localSheetId="8">'[2]ПЕР+'!#REF!</definedName>
    <definedName name="ФФФ" localSheetId="21">'[2]ПЕР+'!#REF!</definedName>
    <definedName name="ФФФ" localSheetId="22">'[2]ПЕР+'!#REF!</definedName>
    <definedName name="ФФФ" localSheetId="31">'[2]ПЕР+'!#REF!</definedName>
    <definedName name="ФФФ" localSheetId="23">'[2]ПЕР+'!#REF!</definedName>
    <definedName name="ФФФ" localSheetId="24">'[2]ПЕР+'!#REF!</definedName>
    <definedName name="ФФФ">'[2]ПЕР+'!#REF!</definedName>
  </definedNames>
  <calcPr calcId="162913"/>
</workbook>
</file>

<file path=xl/calcChain.xml><?xml version="1.0" encoding="utf-8"?>
<calcChain xmlns="http://schemas.openxmlformats.org/spreadsheetml/2006/main">
  <c r="D35" i="146" l="1"/>
  <c r="E35" i="146"/>
  <c r="E17" i="113" l="1"/>
  <c r="AD23" i="125" l="1"/>
  <c r="P14" i="125"/>
  <c r="O14" i="125"/>
  <c r="N14" i="125"/>
  <c r="M14" i="125"/>
  <c r="P12" i="125"/>
  <c r="O12" i="125"/>
  <c r="N12" i="125"/>
  <c r="M12" i="125"/>
  <c r="L12" i="125"/>
  <c r="AD8" i="125"/>
  <c r="AC8" i="125"/>
  <c r="AB8" i="125"/>
  <c r="AA8" i="125"/>
  <c r="Z8" i="125"/>
  <c r="Y8" i="125"/>
  <c r="X8" i="125"/>
  <c r="W8" i="125"/>
  <c r="V8" i="125"/>
  <c r="U8" i="125"/>
  <c r="T8" i="125"/>
  <c r="S8" i="125"/>
  <c r="R8" i="125"/>
  <c r="Q8" i="125"/>
  <c r="P8" i="125"/>
  <c r="O8" i="125"/>
  <c r="N8" i="125"/>
  <c r="M8" i="125"/>
  <c r="L8" i="125"/>
  <c r="R78" i="124"/>
  <c r="AE74" i="124"/>
  <c r="AE73" i="124"/>
  <c r="V73" i="124"/>
  <c r="U73" i="124"/>
  <c r="T73" i="124"/>
  <c r="S73" i="124"/>
  <c r="AA75" i="124" s="1"/>
  <c r="R73" i="124"/>
  <c r="Q73" i="124"/>
  <c r="P73" i="124"/>
  <c r="O73" i="124"/>
  <c r="N73" i="124"/>
  <c r="M73" i="124"/>
  <c r="L73" i="124"/>
  <c r="K73" i="124"/>
  <c r="J73" i="124"/>
  <c r="I73" i="124"/>
  <c r="H73" i="124"/>
  <c r="AE72" i="124"/>
  <c r="AD68" i="124"/>
  <c r="AB63" i="124"/>
  <c r="X63" i="124"/>
  <c r="S63" i="124"/>
  <c r="O63" i="124"/>
  <c r="K63" i="124"/>
  <c r="Z32" i="124"/>
  <c r="AG24" i="124"/>
  <c r="AG22" i="124"/>
  <c r="Z22" i="124"/>
  <c r="Y22" i="124"/>
  <c r="AG21" i="124"/>
  <c r="Y21" i="124"/>
  <c r="Z20" i="124"/>
  <c r="Y20" i="124"/>
  <c r="AG19" i="124"/>
  <c r="AF19" i="124"/>
  <c r="Y19" i="124"/>
  <c r="Z18" i="124"/>
  <c r="Y18" i="124"/>
  <c r="AH17" i="124"/>
  <c r="AF17" i="124"/>
  <c r="Z17" i="124"/>
  <c r="Y17" i="124"/>
  <c r="AF16" i="124"/>
  <c r="Z16" i="124"/>
  <c r="Y16" i="124"/>
  <c r="AF15" i="124"/>
  <c r="AA15" i="124"/>
  <c r="Z14" i="124"/>
  <c r="Y14" i="124"/>
  <c r="AF13" i="124"/>
  <c r="Y13" i="124"/>
  <c r="AF12" i="124"/>
  <c r="Y12" i="124"/>
  <c r="AA11" i="124"/>
  <c r="AF10" i="124"/>
  <c r="Z10" i="124"/>
  <c r="Y10" i="124"/>
  <c r="AG9" i="124"/>
  <c r="AF9" i="124"/>
  <c r="AA9" i="124"/>
  <c r="Z9" i="124"/>
  <c r="AF8" i="124"/>
  <c r="AA8" i="124"/>
  <c r="Z7" i="124"/>
  <c r="AA7" i="124" s="1"/>
  <c r="G23" i="105"/>
  <c r="F40" i="110"/>
  <c r="G40" i="110" s="1"/>
  <c r="F41" i="110"/>
  <c r="G41" i="110"/>
  <c r="F39" i="110"/>
  <c r="G39" i="110" s="1"/>
  <c r="F34" i="110"/>
  <c r="G34" i="110"/>
  <c r="F35" i="110"/>
  <c r="G35" i="110"/>
  <c r="F33" i="110"/>
  <c r="G33" i="110" s="1"/>
  <c r="F17" i="113"/>
  <c r="F72" i="89"/>
  <c r="G72" i="89"/>
  <c r="F73" i="89"/>
  <c r="G73" i="89" s="1"/>
  <c r="F74" i="89"/>
  <c r="G74" i="89"/>
  <c r="F75" i="89"/>
  <c r="G75" i="89"/>
  <c r="F76" i="89"/>
  <c r="G76" i="89" s="1"/>
  <c r="F77" i="89"/>
  <c r="G77" i="89"/>
  <c r="F78" i="89"/>
  <c r="G78" i="89"/>
  <c r="F79" i="89"/>
  <c r="G79" i="89" s="1"/>
  <c r="F80" i="89"/>
  <c r="G80" i="89" s="1"/>
  <c r="F81" i="89"/>
  <c r="G81" i="89"/>
  <c r="F82" i="89"/>
  <c r="G82" i="89"/>
  <c r="F83" i="89"/>
  <c r="G83" i="89" s="1"/>
  <c r="F84" i="89"/>
  <c r="G84" i="89"/>
  <c r="F71" i="89"/>
  <c r="G71" i="89"/>
  <c r="G60" i="89"/>
  <c r="I60" i="89" s="1"/>
  <c r="G56" i="89"/>
  <c r="I56" i="89"/>
  <c r="G45" i="89"/>
  <c r="I45" i="89"/>
  <c r="G54" i="89"/>
  <c r="I54" i="89" s="1"/>
  <c r="G49" i="89"/>
  <c r="I49" i="89"/>
  <c r="G46" i="89"/>
  <c r="I46" i="89"/>
  <c r="G55" i="89"/>
  <c r="I55" i="89" s="1"/>
  <c r="G51" i="89"/>
  <c r="I51" i="89"/>
  <c r="G50" i="89"/>
  <c r="I50" i="89"/>
  <c r="G47" i="89"/>
  <c r="I47" i="89" s="1"/>
  <c r="G53" i="89"/>
  <c r="I53" i="89"/>
  <c r="G58" i="89"/>
  <c r="I58" i="89"/>
  <c r="G59" i="89"/>
  <c r="I59" i="89" s="1"/>
  <c r="G52" i="89"/>
  <c r="I52" i="89"/>
  <c r="G57" i="89"/>
  <c r="I57" i="89"/>
  <c r="G48" i="89"/>
  <c r="I48" i="89" s="1"/>
  <c r="H7" i="110"/>
  <c r="H10" i="110"/>
  <c r="H6" i="110"/>
  <c r="C28" i="89"/>
  <c r="E28" i="89" s="1"/>
  <c r="C37" i="89"/>
  <c r="E37" i="89" s="1"/>
  <c r="C27" i="89"/>
  <c r="E27" i="89"/>
  <c r="C29" i="89"/>
  <c r="E29" i="89" s="1"/>
  <c r="C36" i="89"/>
  <c r="E36" i="89" s="1"/>
  <c r="C30" i="89"/>
  <c r="E30" i="89"/>
  <c r="C32" i="89"/>
  <c r="E32" i="89" s="1"/>
  <c r="C33" i="89"/>
  <c r="E33" i="89" s="1"/>
  <c r="C31" i="89"/>
  <c r="E31" i="89"/>
  <c r="C35" i="89"/>
  <c r="E35" i="89" s="1"/>
  <c r="E23" i="89"/>
  <c r="G4" i="89"/>
  <c r="G23" i="89"/>
  <c r="K14" i="89" s="1"/>
  <c r="K11" i="89"/>
  <c r="K16" i="89"/>
  <c r="K20" i="89"/>
  <c r="K9" i="89"/>
  <c r="K18" i="89"/>
  <c r="K7" i="89"/>
  <c r="K10" i="89"/>
  <c r="K19" i="89"/>
  <c r="I19" i="117"/>
  <c r="K18" i="117" s="1"/>
  <c r="P10" i="117"/>
  <c r="O10" i="117"/>
  <c r="N10" i="117"/>
  <c r="B65" i="116"/>
  <c r="C64" i="116"/>
  <c r="B45" i="116"/>
  <c r="F37" i="116"/>
  <c r="F38" i="116"/>
  <c r="M36" i="116"/>
  <c r="M41" i="116" s="1"/>
  <c r="G35" i="116"/>
  <c r="G34" i="116"/>
  <c r="G33" i="116"/>
  <c r="G32" i="116"/>
  <c r="G31" i="116"/>
  <c r="G30" i="116"/>
  <c r="G29" i="116"/>
  <c r="G28" i="116"/>
  <c r="G27" i="116"/>
  <c r="G26" i="116"/>
  <c r="G25" i="116"/>
  <c r="G24" i="116"/>
  <c r="G23" i="116"/>
  <c r="G22" i="116"/>
  <c r="G21" i="116"/>
  <c r="G20" i="116"/>
  <c r="G19" i="116"/>
  <c r="G18" i="116"/>
  <c r="G17" i="116"/>
  <c r="G16" i="116"/>
  <c r="G15" i="116"/>
  <c r="G14" i="116"/>
  <c r="G13" i="116"/>
  <c r="G12" i="116"/>
  <c r="G11" i="116"/>
  <c r="G10" i="116"/>
  <c r="G9" i="116"/>
  <c r="G8" i="116"/>
  <c r="G7" i="116"/>
  <c r="G6" i="116"/>
  <c r="G5" i="116"/>
  <c r="G4" i="116"/>
  <c r="G3" i="116"/>
  <c r="G2" i="116"/>
  <c r="H11" i="116" s="1"/>
  <c r="H6" i="116"/>
  <c r="K12" i="117"/>
  <c r="K14" i="117"/>
  <c r="K15" i="117"/>
  <c r="K16" i="117"/>
  <c r="K17" i="117"/>
  <c r="K13" i="117"/>
  <c r="F23" i="89"/>
  <c r="I9" i="89" s="1"/>
  <c r="I12" i="89"/>
  <c r="I8" i="89"/>
  <c r="I21" i="89"/>
  <c r="I20" i="89"/>
  <c r="I17" i="89"/>
  <c r="I16" i="89"/>
  <c r="I13" i="89"/>
  <c r="I24" i="89"/>
  <c r="F25" i="89"/>
  <c r="I19" i="89"/>
  <c r="I15" i="89"/>
  <c r="I11" i="89"/>
  <c r="I7" i="89"/>
  <c r="I18" i="89"/>
  <c r="I14" i="89"/>
  <c r="I10" i="89"/>
  <c r="C5" i="110"/>
  <c r="C7" i="110"/>
  <c r="C10" i="110"/>
  <c r="C8" i="110"/>
  <c r="C9" i="110"/>
  <c r="C11" i="110"/>
  <c r="C6" i="110"/>
  <c r="C8" i="89"/>
  <c r="C9" i="89"/>
  <c r="C10" i="89"/>
  <c r="C11" i="89"/>
  <c r="C12" i="89"/>
  <c r="C13" i="89"/>
  <c r="C14" i="89"/>
  <c r="C15" i="89"/>
  <c r="C16" i="89"/>
  <c r="C17" i="89"/>
  <c r="C18" i="89"/>
  <c r="C19" i="89"/>
  <c r="C20" i="89"/>
  <c r="C21" i="89"/>
  <c r="C7" i="89"/>
  <c r="J12" i="105"/>
  <c r="J11" i="105"/>
  <c r="I16" i="105"/>
  <c r="H16" i="105"/>
  <c r="G16" i="105"/>
  <c r="F16" i="105"/>
  <c r="E16" i="105"/>
  <c r="D16" i="105"/>
  <c r="C16" i="105"/>
  <c r="B16" i="105"/>
  <c r="I14" i="105"/>
  <c r="H14" i="105"/>
  <c r="G14" i="105"/>
  <c r="F14" i="105"/>
  <c r="E14" i="105"/>
  <c r="D14" i="105"/>
  <c r="C14" i="105"/>
  <c r="B14" i="105"/>
  <c r="H13" i="105"/>
  <c r="G13" i="105"/>
  <c r="F13" i="105"/>
  <c r="E13" i="105"/>
  <c r="D13" i="105"/>
  <c r="C13" i="105"/>
  <c r="I12" i="105"/>
  <c r="H12" i="105"/>
  <c r="G12" i="105"/>
  <c r="F12" i="105"/>
  <c r="E12" i="105"/>
  <c r="D12" i="105"/>
  <c r="C12" i="105"/>
  <c r="B12" i="105"/>
  <c r="I11" i="105"/>
  <c r="H11" i="105"/>
  <c r="G11" i="105"/>
  <c r="F11" i="105"/>
  <c r="E11" i="105"/>
  <c r="D11" i="105"/>
  <c r="C11" i="105"/>
  <c r="B11" i="105"/>
  <c r="K12" i="89" l="1"/>
  <c r="K21" i="89"/>
  <c r="K17" i="89"/>
  <c r="K13" i="89"/>
  <c r="C40" i="89"/>
  <c r="C34" i="89" s="1"/>
  <c r="E34" i="89" s="1"/>
  <c r="K15" i="89"/>
  <c r="K8" i="89"/>
  <c r="F10" i="105"/>
  <c r="G10" i="105"/>
  <c r="B10" i="105"/>
  <c r="C10" i="105"/>
  <c r="D10" i="105"/>
  <c r="E10" i="105"/>
</calcChain>
</file>

<file path=xl/comments1.xml><?xml version="1.0" encoding="utf-8"?>
<comments xmlns="http://schemas.openxmlformats.org/spreadsheetml/2006/main">
  <authors>
    <author>Иванова Вероника Николаевна</author>
  </authors>
  <commentList>
    <comment ref="G5" authorId="0" shapeId="0">
      <text>
        <r>
          <rPr>
            <b/>
            <sz val="9"/>
            <color indexed="81"/>
            <rFont val="Tahoma"/>
            <family val="2"/>
            <charset val="204"/>
          </rPr>
          <t>Иванова Вероника Николаевна:</t>
        </r>
        <r>
          <rPr>
            <sz val="9"/>
            <color indexed="81"/>
            <rFont val="Tahoma"/>
            <family val="2"/>
            <charset val="204"/>
          </rPr>
          <t xml:space="preserve">
взято из нового файла</t>
        </r>
      </text>
    </comment>
  </commentList>
</comments>
</file>

<file path=xl/sharedStrings.xml><?xml version="1.0" encoding="utf-8"?>
<sst xmlns="http://schemas.openxmlformats.org/spreadsheetml/2006/main" count="1236" uniqueCount="408">
  <si>
    <t>Активы</t>
  </si>
  <si>
    <t>млн руб.</t>
  </si>
  <si>
    <t>Наименование показателя</t>
  </si>
  <si>
    <t>СЧА АИФ</t>
  </si>
  <si>
    <t xml:space="preserve">     Закрытые ПИФ, том числе</t>
  </si>
  <si>
    <t xml:space="preserve">               акций</t>
  </si>
  <si>
    <t xml:space="preserve">               денежного рынка</t>
  </si>
  <si>
    <t xml:space="preserve">               долгосрочных прямых инвестиций</t>
  </si>
  <si>
    <t xml:space="preserve">               ипотечный</t>
  </si>
  <si>
    <t xml:space="preserve">               кредитный</t>
  </si>
  <si>
    <t xml:space="preserve">               недвижимости</t>
  </si>
  <si>
    <t xml:space="preserve">               облигаций</t>
  </si>
  <si>
    <t xml:space="preserve">              особо рисковых (венчурных) инвестиций</t>
  </si>
  <si>
    <t xml:space="preserve">               прямых инвестиций</t>
  </si>
  <si>
    <t xml:space="preserve">               рентный</t>
  </si>
  <si>
    <t xml:space="preserve">               смешанных инвестиций</t>
  </si>
  <si>
    <t xml:space="preserve">               хедж-фонд</t>
  </si>
  <si>
    <t xml:space="preserve">               художественных ценностей</t>
  </si>
  <si>
    <t xml:space="preserve">     Открытые ПИФ, том числе</t>
  </si>
  <si>
    <t xml:space="preserve">               индексный</t>
  </si>
  <si>
    <t xml:space="preserve">               фонд фондов</t>
  </si>
  <si>
    <t xml:space="preserve">     Интервальные ПИФ, том числе</t>
  </si>
  <si>
    <t xml:space="preserve">               товарного рынка</t>
  </si>
  <si>
    <t>Выдача и погашение ивестиционных паев ПИФ за квартал</t>
  </si>
  <si>
    <t>млрд руб.</t>
  </si>
  <si>
    <t>Объем выдачи ЗПИФ за квартал</t>
  </si>
  <si>
    <t>Объем погашения ЗПИФ за квартал</t>
  </si>
  <si>
    <t>Объем выдачи ОПИФ за квартал</t>
  </si>
  <si>
    <t>Объем погашения ОПИФ за квартал</t>
  </si>
  <si>
    <t>Объем выдачи ИПИФ за квартал</t>
  </si>
  <si>
    <t>Объем погашения ИПИФ за квартал</t>
  </si>
  <si>
    <t>Данные Единой информационной системы поддержки деятельности Банка России по регулированию и развитию банковского сектора</t>
  </si>
  <si>
    <t>ЗПИФ</t>
  </si>
  <si>
    <t>ОПИФ</t>
  </si>
  <si>
    <t>ИПИФ</t>
  </si>
  <si>
    <t>II кв. 2015</t>
  </si>
  <si>
    <t>III кв. 2015</t>
  </si>
  <si>
    <t>IV кв. 2015</t>
  </si>
  <si>
    <t>I кв. 2016</t>
  </si>
  <si>
    <t>II кв. 2016</t>
  </si>
  <si>
    <t>Прочие</t>
  </si>
  <si>
    <t>Смешанных инвестиций</t>
  </si>
  <si>
    <t>Долгосрочных пр. инв.</t>
  </si>
  <si>
    <t>Недвижимости</t>
  </si>
  <si>
    <t>Акций</t>
  </si>
  <si>
    <t>СЧА ЗПИФ</t>
  </si>
  <si>
    <t>СЧА ОПИФ</t>
  </si>
  <si>
    <t>СЧА ИПИФ</t>
  </si>
  <si>
    <t>III кв. 2016</t>
  </si>
  <si>
    <t>Рентный</t>
  </si>
  <si>
    <t>Прямых инвестиций</t>
  </si>
  <si>
    <t>Кредитный</t>
  </si>
  <si>
    <t>Облигаций</t>
  </si>
  <si>
    <t>Фонд фондов</t>
  </si>
  <si>
    <t>Индексный</t>
  </si>
  <si>
    <t>Денежного рынка</t>
  </si>
  <si>
    <t>Товарного рынка</t>
  </si>
  <si>
    <t>Хедж-фонд</t>
  </si>
  <si>
    <t>Прирост СЧА ОПИФ за квартал</t>
  </si>
  <si>
    <t>Прирост СЧА ИПИФ за квартал</t>
  </si>
  <si>
    <t>Акции</t>
  </si>
  <si>
    <t>Вклады в уставные (складочные) капиталы</t>
  </si>
  <si>
    <t>Иностранные ценные бумаги</t>
  </si>
  <si>
    <t>Прочие активы</t>
  </si>
  <si>
    <t>Государственные ценные бумаги</t>
  </si>
  <si>
    <t>млн рублей</t>
  </si>
  <si>
    <t>I кв. 2015</t>
  </si>
  <si>
    <t>Недвижимость</t>
  </si>
  <si>
    <t>IV кв. 2016</t>
  </si>
  <si>
    <t xml:space="preserve">динамика за кв, млрд рублей </t>
  </si>
  <si>
    <t>Рисунок 2.1</t>
  </si>
  <si>
    <t>Динамика СЧА АИФов (млрд руб.)</t>
  </si>
  <si>
    <t>Венчурных инвестиций</t>
  </si>
  <si>
    <t>http://www.gks.ru/wps/wcm/connect/rosstat_main/rosstat/ru/statistics/tariffs/#</t>
  </si>
  <si>
    <t>Объем выдачи за квартал</t>
  </si>
  <si>
    <t>Объем погашения за квартал</t>
  </si>
  <si>
    <t>I кв. 2017</t>
  </si>
  <si>
    <t>Депозиты</t>
  </si>
  <si>
    <t>Акции российских эмитентов (обыкновенные + привилегированные)</t>
  </si>
  <si>
    <t xml:space="preserve">Облигации российских эмитентов  </t>
  </si>
  <si>
    <t>Инвестиционные паи ПИФ</t>
  </si>
  <si>
    <t xml:space="preserve">               комбинированный</t>
  </si>
  <si>
    <t>Комбинированный</t>
  </si>
  <si>
    <t>прирост за кв</t>
  </si>
  <si>
    <t>Итого нетто-приток/отток</t>
  </si>
  <si>
    <t>II кв. 2017</t>
  </si>
  <si>
    <t>X</t>
  </si>
  <si>
    <t xml:space="preserve">               рыночных финансовых инструментов</t>
  </si>
  <si>
    <t>Рыночных финансовых инструментов</t>
  </si>
  <si>
    <t>Рыночных фин. инструментов</t>
  </si>
  <si>
    <t>Количество зарегистрированных ПИФов  по типам (ед.)</t>
  </si>
  <si>
    <t>Количество управляющих компаний, осуществляющих Д.У. ПИФ</t>
  </si>
  <si>
    <t>Динамика активов ПИФов</t>
  </si>
  <si>
    <t>Стоимость чистых активов по типам ПИФов (трлн рублей)</t>
  </si>
  <si>
    <t>Чистая выдача/погашение инвестиционных паев (млрд рублей)</t>
  </si>
  <si>
    <t>Стоимость чистых активов по категориям ПИФов (трлн рублей)</t>
  </si>
  <si>
    <t>Структура активов ПИФов (трлн рублей)</t>
  </si>
  <si>
    <t>Динамика СЧА, объемов выдачи и погашения инвестиционных паев ЗПИФов (млрд руб.)</t>
  </si>
  <si>
    <t>Распределение СЧА ЗПИФов по категориям фондов (млрд руб.)</t>
  </si>
  <si>
    <t>Динамика СЧА, объемов выдачи и погашения инвестиционных паев ОПИФов (млрд руб.)</t>
  </si>
  <si>
    <t>Распределение СЧА ОПИФов по категориям фондов (млрд руб.)</t>
  </si>
  <si>
    <t>Динамика СЧА, объемов выдачи и погашения инвестиционных паев ИПИФов (млрд руб.)</t>
  </si>
  <si>
    <t>Распределение СЧА ИПИФов по категориям фондов (млрд руб.)</t>
  </si>
  <si>
    <t>III кв. 2017</t>
  </si>
  <si>
    <t>http://www.gks.ru/free_doc/new_site/prices/bd/bd_1902001.htm</t>
  </si>
  <si>
    <t xml:space="preserve">               финансовых инструментов</t>
  </si>
  <si>
    <t xml:space="preserve">     Интервальные ПИФ</t>
  </si>
  <si>
    <t>Управляющая компания</t>
  </si>
  <si>
    <t>Наименование фонда</t>
  </si>
  <si>
    <t>Тип фонда</t>
  </si>
  <si>
    <t>Категория фонда</t>
  </si>
  <si>
    <t>Признак квалифицированного инвестора</t>
  </si>
  <si>
    <t>13 Стоимость чистых активов (разность строк 09-12), Значение показателя на текущую отчетную дату</t>
  </si>
  <si>
    <t xml:space="preserve">Общество с ограниченной ответственностью "Управляющая компания "Аврора Капитал Менеджмент" </t>
  </si>
  <si>
    <t>Интервальный паевой инвестиционный комбинированный фонд «Финансовый сектор» под управлением Общества с ограниченной ответственностью «Управляющая компания «Аврора Капитал Менеджмент»</t>
  </si>
  <si>
    <t xml:space="preserve">Интервальный </t>
  </si>
  <si>
    <t>Да</t>
  </si>
  <si>
    <t>Интервальный паевой инвестиционный комбинированный фонд «Мировые рынки капитала» под управлением Общества с ограниченной ответственностью «Управляющая компания «Аврора Капитал Менеджмент»</t>
  </si>
  <si>
    <t xml:space="preserve">Общество с ограниченной ответственностью "ТРИНФИКО Пропети Менеджмент" </t>
  </si>
  <si>
    <t xml:space="preserve">ИПИФ хедж-фонд «ТРИНФИКО Еврооблигации» </t>
  </si>
  <si>
    <t>Общество с ограниченной ответственностью "Управляющая компания "Альфа-Капитал"</t>
  </si>
  <si>
    <t xml:space="preserve">Интервальный паевой инвестиционный фонд рыночных финансовых инструментов «Альфа-Капитал» </t>
  </si>
  <si>
    <t>Нет</t>
  </si>
  <si>
    <t>Общество с ограниченной ответственностью "Управляющая компания "КапиталЪ"</t>
  </si>
  <si>
    <t>Интервальный паевой инвестиционный фонд рыночных финансовых инструментов «Нефтяной Фонд Промышленной Реконструкции и Развития».</t>
  </si>
  <si>
    <t>топ-5</t>
  </si>
  <si>
    <t>ИПИФ  рыночных финансовых инструментов «Высокие технологии»</t>
  </si>
  <si>
    <t>ИПИФ рыночных финансовых инструментов «Инвестбаланс»</t>
  </si>
  <si>
    <t xml:space="preserve">Общество с ограниченной ответственностью "Управляющая компания "Энергия-инвест" </t>
  </si>
  <si>
    <t>ИПИФ смешанных инвестиций "Энергия - инвест"</t>
  </si>
  <si>
    <t xml:space="preserve">Смешанных инвестиций </t>
  </si>
  <si>
    <t>ИПИФ рыночных финансовых инструментов «Альфа-Капитал Акции роста».</t>
  </si>
  <si>
    <t xml:space="preserve">Общество с ограниченной ответственностью "ПЕРАМО" </t>
  </si>
  <si>
    <t xml:space="preserve">ИПИФ смешанных инвестиций "КОНСЕРВАТОРия" </t>
  </si>
  <si>
    <t>топ-10</t>
  </si>
  <si>
    <t xml:space="preserve">Открытое акционерное общество "Управляющая компания "Арсагера" </t>
  </si>
  <si>
    <t xml:space="preserve">ИПИФ акций "Арсагера - акции 6.4" </t>
  </si>
  <si>
    <t xml:space="preserve">Акций </t>
  </si>
  <si>
    <t>Акционерное общество ВТБ Капитал Управление активами</t>
  </si>
  <si>
    <t xml:space="preserve">ОПИФ смешанных инвестиций "Кузнецкий мост" </t>
  </si>
  <si>
    <t xml:space="preserve">Закрытое акционерное общество "КапиталЪ Управление активами" </t>
  </si>
  <si>
    <t xml:space="preserve">ИПИФ хедж-фонд "КапиталЪ-Инвестиционный" </t>
  </si>
  <si>
    <t xml:space="preserve">ИПИФ товарного рынка "ВТБ - Фонд Драгоценных металлов" </t>
  </si>
  <si>
    <t xml:space="preserve">Товарного рынка </t>
  </si>
  <si>
    <t xml:space="preserve">ТКБ Инвестмент Партнерс (Акционерное общество) </t>
  </si>
  <si>
    <t xml:space="preserve">ИПИФ хедж-фонд «ТКБ Инвестмент Партнерс – Хеджевый фонд» </t>
  </si>
  <si>
    <t xml:space="preserve">Закрытое акционерное общество "Газпромбанк - Управление активами" </t>
  </si>
  <si>
    <t xml:space="preserve">ИПИФ хедж - фонд "Газпромбанк - Еврооблигации плюс" </t>
  </si>
  <si>
    <t xml:space="preserve">Общество с ограниченной ответственностью "Управляющая компания "Райффайзен Капитал" </t>
  </si>
  <si>
    <t>Интервальный паевой инвестиционный фонд рыночных финансовых инструментов "Райффайзен - Драгоценные металлы"</t>
  </si>
  <si>
    <t xml:space="preserve">Общество с ограниченной ответственностью Управляющая компания "Профит гарант" </t>
  </si>
  <si>
    <t xml:space="preserve">ИПИФ хедж-фонд "Эйч-бондз" </t>
  </si>
  <si>
    <t>Акционерное общество "СОЛИД Менеджмент"</t>
  </si>
  <si>
    <t>Интервальный паевой инвестиционный фонд рыночных финансовых инструментов «Солид Интервальный».</t>
  </si>
  <si>
    <t xml:space="preserve">Общество с ограниченной ответственностью "Управляющая компания "БФА" </t>
  </si>
  <si>
    <t xml:space="preserve">ИПИФ акций "ОПЛОТ" </t>
  </si>
  <si>
    <t xml:space="preserve">Общество с ограниченной ответственностью "Инвестиционное партнерство "ВербаКапитал" </t>
  </si>
  <si>
    <t xml:space="preserve">ИПИФ хедж-фонд "ВербаФонд" </t>
  </si>
  <si>
    <t xml:space="preserve">Интервальный паевой инвестиционный фонд рыночных финансовых инструментов "Арсагера – акции Мира" </t>
  </si>
  <si>
    <t xml:space="preserve">Закрытое акционерное общество "Управляющая компания" </t>
  </si>
  <si>
    <t xml:space="preserve">ИПИФ смешанных инвестиций "Аз - Капитал" </t>
  </si>
  <si>
    <t xml:space="preserve">Общество с ограниченной ответственностью "Управление Сбережениями" </t>
  </si>
  <si>
    <t xml:space="preserve">ИПИФ акций "РГС – Перспективные инвестиции" </t>
  </si>
  <si>
    <t xml:space="preserve">ИПИФ хедж-фонд «КапиталЪ-Универсальный» </t>
  </si>
  <si>
    <t>Акционерное общество "Управляющая компания "Стратегия"</t>
  </si>
  <si>
    <t xml:space="preserve">ИПИФ смешанных инвестиций "Капитал Инвест - Интервальный" </t>
  </si>
  <si>
    <t xml:space="preserve">Закрытое акционерное общество Управляющая компания "ЮНИТИ ТРАСТ" </t>
  </si>
  <si>
    <t xml:space="preserve">ИПИФ смешанных инвестиций "Смелый" </t>
  </si>
  <si>
    <t xml:space="preserve">Общество с ограниченной ответственностью "Управляющая компания "Инвест Менеджмент Центр" </t>
  </si>
  <si>
    <t xml:space="preserve">ИПИФ хедж-фонд "Форвард" </t>
  </si>
  <si>
    <t xml:space="preserve">ОБЩЕСТВО С ОГРАНИЧЕННОЙ ОТВЕТСТВЕННОСТЬЮ "РУССКОЕ ИНВЕСТИЦИОННОЕ ОБЩЕСТВО" </t>
  </si>
  <si>
    <t xml:space="preserve">ИПИФ фондов "Н-Факториал 585" </t>
  </si>
  <si>
    <t xml:space="preserve">Фондов </t>
  </si>
  <si>
    <t xml:space="preserve">ИПИФ смешанных инвестиций "Спокойный" </t>
  </si>
  <si>
    <t xml:space="preserve">Общество с ограниченной ответственностью "ПРОМЫШЛЕННЫЕ ТРАДИЦИИ" </t>
  </si>
  <si>
    <t xml:space="preserve">ИПИФ смешанных инвестиций "Русский Промышленный" </t>
  </si>
  <si>
    <t xml:space="preserve">Общество с ограниченной ответственностью "Управляющая компания "ОЛМА-ФИНАНС" </t>
  </si>
  <si>
    <t xml:space="preserve">ИПИФ фондов "ОЛМА - ДРАГОЦЕННЫЕ МЕТАЛЛЫ" </t>
  </si>
  <si>
    <t xml:space="preserve">ИПИФ хедж-фонд "Н-Факториал 840" </t>
  </si>
  <si>
    <t xml:space="preserve">Общество с ограниченной ответственностью "Академ-Финанс" </t>
  </si>
  <si>
    <t xml:space="preserve">ИПИФ товарного рынка "Карат" </t>
  </si>
  <si>
    <t>на 30.09.2017</t>
  </si>
  <si>
    <t>нлу на 30.09.2010</t>
  </si>
  <si>
    <t>Количество владельцев акций (паев) (согласно сданной отчетности)</t>
  </si>
  <si>
    <t xml:space="preserve">     Закрытые ПИФ</t>
  </si>
  <si>
    <t xml:space="preserve">     Открытые ПИФ</t>
  </si>
  <si>
    <t>1 фонд</t>
  </si>
  <si>
    <t>2 фонда</t>
  </si>
  <si>
    <t>3 фонда</t>
  </si>
  <si>
    <t>Комбинированный (5,9% от числа ИПИФов)</t>
  </si>
  <si>
    <t>Хедж-фонд (26,5%)</t>
  </si>
  <si>
    <t>Рыночных финансовых инструментов (23,5%)</t>
  </si>
  <si>
    <t>Смешанных инвестиций (23,5%)</t>
  </si>
  <si>
    <t>Акций (8,8%)</t>
  </si>
  <si>
    <t>Товарного рынка (5,9%)</t>
  </si>
  <si>
    <t>Фондов (5,9%)</t>
  </si>
  <si>
    <t>IV кв. 2017</t>
  </si>
  <si>
    <t>Фонд финансовых инструментов</t>
  </si>
  <si>
    <t>комбинированный</t>
  </si>
  <si>
    <t>долгосрочных прямых инвестиций</t>
  </si>
  <si>
    <t>рыночных финансовых инструментов</t>
  </si>
  <si>
    <t>рентный</t>
  </si>
  <si>
    <t>смешанных инвестиций</t>
  </si>
  <si>
    <t>прочие</t>
  </si>
  <si>
    <t>I кв. 2018</t>
  </si>
  <si>
    <t xml:space="preserve">     Акции российских эмитентов (обыкновенные + привилегированные)</t>
  </si>
  <si>
    <t xml:space="preserve">     Облигации российских эмитентов  </t>
  </si>
  <si>
    <t xml:space="preserve">     Государственные ценные бумаги</t>
  </si>
  <si>
    <t xml:space="preserve">     Иностранные ценные бумаги</t>
  </si>
  <si>
    <t xml:space="preserve">     Инвестиционные паи ПИФ</t>
  </si>
  <si>
    <t xml:space="preserve">     Прочие активы</t>
  </si>
  <si>
    <t>Димамика СЧА отдельных категорий ЗПИФов в I квартале 2018 года (млрд руб.)</t>
  </si>
  <si>
    <t>Динамика СЧА отдельных категорий ОПИФов в I квартале 2018 года (млрд руб.)</t>
  </si>
  <si>
    <t>II кв. 2018</t>
  </si>
  <si>
    <t>III кв. 2018</t>
  </si>
  <si>
    <t>Динамика аннуализированной квартальной доходности ПИФов и инфляции (% годовых)</t>
  </si>
  <si>
    <t>IV кв. 2018</t>
  </si>
  <si>
    <t>БПИФ</t>
  </si>
  <si>
    <t>СЧА БПИФ</t>
  </si>
  <si>
    <t xml:space="preserve">Нетто приток/отток ЗПИФ </t>
  </si>
  <si>
    <t>Прирост СЧА ЗПИФ за квартал</t>
  </si>
  <si>
    <t xml:space="preserve">Прирост СЧА ОПИФ за квартал </t>
  </si>
  <si>
    <t xml:space="preserve">Нетто приток/отток ОПИФ </t>
  </si>
  <si>
    <t xml:space="preserve">Прирост СЧА ИПИФ за квартал </t>
  </si>
  <si>
    <t xml:space="preserve">Нетто приток/отток ИПИФ </t>
  </si>
  <si>
    <t>I кв. 2019</t>
  </si>
  <si>
    <t xml:space="preserve">Инфляция </t>
  </si>
  <si>
    <t>II кв. 2019</t>
  </si>
  <si>
    <t>86,,9</t>
  </si>
  <si>
    <t>Доля активов ПИФвов в ВВП</t>
  </si>
  <si>
    <t>оесд</t>
  </si>
  <si>
    <t>активы к ВВП</t>
  </si>
  <si>
    <t>депозиты</t>
  </si>
  <si>
    <t>ПИФы</t>
  </si>
  <si>
    <t>Люксембург</t>
  </si>
  <si>
    <t>закрытые</t>
  </si>
  <si>
    <t>открытые</t>
  </si>
  <si>
    <t>фонды денежного рынка</t>
  </si>
  <si>
    <t>европейский банк</t>
  </si>
  <si>
    <t>Дания</t>
  </si>
  <si>
    <t>Германия</t>
  </si>
  <si>
    <t>США</t>
  </si>
  <si>
    <t>Япония</t>
  </si>
  <si>
    <t>Чехия</t>
  </si>
  <si>
    <t>Корея</t>
  </si>
  <si>
    <t>Швеция</t>
  </si>
  <si>
    <t>Словения</t>
  </si>
  <si>
    <t>Ирландия</t>
  </si>
  <si>
    <t>Канада</t>
  </si>
  <si>
    <t>Бельгия</t>
  </si>
  <si>
    <t>Франция</t>
  </si>
  <si>
    <t>Испания</t>
  </si>
  <si>
    <t>Мальта</t>
  </si>
  <si>
    <t>Финляндия</t>
  </si>
  <si>
    <t>Нидерланды</t>
  </si>
  <si>
    <t>Италия</t>
  </si>
  <si>
    <t>Австрия</t>
  </si>
  <si>
    <t>Чили</t>
  </si>
  <si>
    <t>Исландия</t>
  </si>
  <si>
    <t>Новая Зеландия</t>
  </si>
  <si>
    <t>Греция</t>
  </si>
  <si>
    <t>Израиль</t>
  </si>
  <si>
    <t xml:space="preserve">Венгрия </t>
  </si>
  <si>
    <t>Турция</t>
  </si>
  <si>
    <t>Польша</t>
  </si>
  <si>
    <t>Кипр</t>
  </si>
  <si>
    <t>Португалия</t>
  </si>
  <si>
    <t>Эстония</t>
  </si>
  <si>
    <t>Словакия</t>
  </si>
  <si>
    <t>Литва</t>
  </si>
  <si>
    <t>Россия</t>
  </si>
  <si>
    <t>Латвия</t>
  </si>
  <si>
    <t>только ОПИФы и ЗПИФы без Фондов ден. рынка</t>
  </si>
  <si>
    <t>Доля депозитов в ВВП</t>
  </si>
  <si>
    <t>австрия</t>
  </si>
  <si>
    <t>бельгия</t>
  </si>
  <si>
    <t>канада</t>
  </si>
  <si>
    <t>чили</t>
  </si>
  <si>
    <t>чехия</t>
  </si>
  <si>
    <t>дания</t>
  </si>
  <si>
    <t>эстония</t>
  </si>
  <si>
    <t>финляндия</t>
  </si>
  <si>
    <t>франция</t>
  </si>
  <si>
    <t>германия</t>
  </si>
  <si>
    <t>греция</t>
  </si>
  <si>
    <t xml:space="preserve">венгрия </t>
  </si>
  <si>
    <t>исландия</t>
  </si>
  <si>
    <t>израиль</t>
  </si>
  <si>
    <t>италия</t>
  </si>
  <si>
    <t>япония</t>
  </si>
  <si>
    <t>корея</t>
  </si>
  <si>
    <t>литва</t>
  </si>
  <si>
    <t>люксембург</t>
  </si>
  <si>
    <t>новая зеландия</t>
  </si>
  <si>
    <t>словения</t>
  </si>
  <si>
    <t>испания</t>
  </si>
  <si>
    <t>швеция</t>
  </si>
  <si>
    <t>турция</t>
  </si>
  <si>
    <t xml:space="preserve"> 30.06.2014</t>
  </si>
  <si>
    <t xml:space="preserve"> 30.09.2014</t>
  </si>
  <si>
    <t xml:space="preserve"> 31.03.2015</t>
  </si>
  <si>
    <t xml:space="preserve"> 30.06.2015 </t>
  </si>
  <si>
    <t xml:space="preserve"> 31.03.2016</t>
  </si>
  <si>
    <t xml:space="preserve"> 30.06.2016 </t>
  </si>
  <si>
    <t xml:space="preserve"> 31.03.2017 </t>
  </si>
  <si>
    <t xml:space="preserve"> 30.06.2017 </t>
  </si>
  <si>
    <t xml:space="preserve"> 31.12.2017</t>
  </si>
  <si>
    <t>трлн руб.</t>
  </si>
  <si>
    <t>Отношение активов к ВВП</t>
  </si>
  <si>
    <t>%</t>
  </si>
  <si>
    <t>Стоимость чистых активов - СЧА</t>
  </si>
  <si>
    <t>Темпы прироста объемов депозитов физических лиц в рублях</t>
  </si>
  <si>
    <t>ставки по депозитам</t>
  </si>
  <si>
    <t>Темпы прироста СЧА ОПИФов</t>
  </si>
  <si>
    <t>доходнось</t>
  </si>
  <si>
    <t>Ставки по депозитам физических лиц от 1 года до 3 лет</t>
  </si>
  <si>
    <t>Доходность ОПИФов</t>
  </si>
  <si>
    <t>объем депозитов физ лиц в  рубляъ</t>
  </si>
  <si>
    <t>сча опифо</t>
  </si>
  <si>
    <t>III кв. 2019</t>
  </si>
  <si>
    <t>Облигации российских эмитентов</t>
  </si>
  <si>
    <t>Акции российских эмитентов</t>
  </si>
  <si>
    <t xml:space="preserve">     Денежные средства </t>
  </si>
  <si>
    <t>Гос. ЦБ, ЦБ субъектов РФ и муниципальные ЦБ</t>
  </si>
  <si>
    <t>IV кв. 2019</t>
  </si>
  <si>
    <t>Количество УК, осуществляющих Д.У. ПИФ, ед</t>
  </si>
  <si>
    <t>Квартальная динамика количества УК (пр. шкала), %</t>
  </si>
  <si>
    <t>Активы, трлн рублей</t>
  </si>
  <si>
    <t>Отношение активов к ВВП (пр. шкала), %</t>
  </si>
  <si>
    <t>Финансовых инструментов</t>
  </si>
  <si>
    <t>График 2</t>
  </si>
  <si>
    <t>График 3</t>
  </si>
  <si>
    <t>График 4</t>
  </si>
  <si>
    <t>График 7</t>
  </si>
  <si>
    <t>График 8</t>
  </si>
  <si>
    <t>График 9</t>
  </si>
  <si>
    <t>I кв. 2020</t>
  </si>
  <si>
    <t>График 1</t>
  </si>
  <si>
    <t>Млрд рублей</t>
  </si>
  <si>
    <t>Источник: Банк России</t>
  </si>
  <si>
    <t>II кв. 2020</t>
  </si>
  <si>
    <t>Трлн рублей</t>
  </si>
  <si>
    <t>Ед</t>
  </si>
  <si>
    <t>График 5</t>
  </si>
  <si>
    <t>График 6</t>
  </si>
  <si>
    <t>Структура активов ОПИФов, %</t>
  </si>
  <si>
    <t>График 11</t>
  </si>
  <si>
    <t>Структура активов ИПИФов, %</t>
  </si>
  <si>
    <t>График 12</t>
  </si>
  <si>
    <t>График 13</t>
  </si>
  <si>
    <t>График 14</t>
  </si>
  <si>
    <t>График 15</t>
  </si>
  <si>
    <t>График 16</t>
  </si>
  <si>
    <t>Аннуализированная средневзешенная доходность ЗПИФов, %</t>
  </si>
  <si>
    <t>Структура активов БПИФов, %</t>
  </si>
  <si>
    <t>III кв. 2020</t>
  </si>
  <si>
    <t>3кв2020</t>
  </si>
  <si>
    <t>2кв2020</t>
  </si>
  <si>
    <t>1кв2020</t>
  </si>
  <si>
    <t>4кв2020</t>
  </si>
  <si>
    <t>Russian Bonds</t>
  </si>
  <si>
    <t>Russian Stocks</t>
  </si>
  <si>
    <t>Balanced</t>
  </si>
  <si>
    <t>Foreign Bonds</t>
  </si>
  <si>
    <t>Foreign Stocks</t>
  </si>
  <si>
    <t>ETF</t>
  </si>
  <si>
    <t>Market Mix</t>
  </si>
  <si>
    <t>Притоки/оттоки БПИФ и ОПИФ</t>
  </si>
  <si>
    <t>Структура совокупной СЧА ОПИФов и БПИФов</t>
  </si>
  <si>
    <t>IV кв. 2020</t>
  </si>
  <si>
    <t>недвижимости</t>
  </si>
  <si>
    <t>финансовых инструментов</t>
  </si>
  <si>
    <t>3кв2019</t>
  </si>
  <si>
    <t>4кв2019</t>
  </si>
  <si>
    <t>млрд рублей</t>
  </si>
  <si>
    <t xml:space="preserve">Квартальная структура чистых притоков </t>
  </si>
  <si>
    <t>График 10</t>
  </si>
  <si>
    <t>I кв. 2021</t>
  </si>
  <si>
    <t>1кв2021</t>
  </si>
  <si>
    <t>Ценные бумаги субъектов РФ</t>
  </si>
  <si>
    <t>Доходности ОПИФов и БПИФов (аннуализированная)</t>
  </si>
  <si>
    <t>График 17</t>
  </si>
  <si>
    <t>График 18</t>
  </si>
  <si>
    <t>График 19</t>
  </si>
  <si>
    <t>3кв</t>
  </si>
  <si>
    <t>2кв</t>
  </si>
  <si>
    <t>1кв</t>
  </si>
  <si>
    <t>кв</t>
  </si>
  <si>
    <t>период</t>
  </si>
  <si>
    <t>Премия/дисконт рыночной стоимости ETF к СЧА, долл. США</t>
  </si>
  <si>
    <t>iShares iBoxx $ Investment Grade Corporate Bond ETF</t>
  </si>
  <si>
    <t xml:space="preserve">iShares iBoxx High Yield Corporate Bond ETF </t>
  </si>
  <si>
    <t>SPDR Bloomberg Barclays High Yield Bond ETF</t>
  </si>
  <si>
    <t>VWAP Number of Trades</t>
  </si>
  <si>
    <t>Dates</t>
  </si>
  <si>
    <t>VWAP_NUM_TRADES</t>
  </si>
  <si>
    <t>Рисунок 2</t>
  </si>
  <si>
    <t>Количество сделок, шт.</t>
  </si>
  <si>
    <t>Источник: Bloomberg Finance LP</t>
  </si>
  <si>
    <t>Рисунок 1</t>
  </si>
  <si>
    <t>долл. США</t>
  </si>
  <si>
    <t>шт</t>
  </si>
  <si>
    <t>RU000A100P44</t>
  </si>
  <si>
    <t>Спред биржевой цены и расчетной стоимости пая, исходя из СЧА</t>
  </si>
  <si>
    <t>Количество сделок, пр. шкала</t>
  </si>
  <si>
    <t>RU000A1002S8</t>
  </si>
  <si>
    <t xml:space="preserve">ед. </t>
  </si>
  <si>
    <t>Спред биржевой цены к СЧА, руб. и количество сделок в день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</si>
</sst>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(&quot;р.&quot;* #,##0.00_);_(&quot;р.&quot;* \(#,##0.00\);_(&quot;р.&quot;* &quot;-&quot;??_);_(@_)"/>
    <numFmt numFmtId="168" formatCode="_(* #,##0_);_(* \(#,##0\);_(* &quot;-&quot;_);_(@_)"/>
    <numFmt numFmtId="169" formatCode="_(* #,##0.00_);_(* \(#,##0.00\);_(* &quot;-&quot;??_);_(@_)"/>
    <numFmt numFmtId="170" formatCode="0.0"/>
    <numFmt numFmtId="171" formatCode="0.0%"/>
    <numFmt numFmtId="172" formatCode="#,##0.########"/>
    <numFmt numFmtId="173" formatCode="#,##0.000"/>
    <numFmt numFmtId="174" formatCode="_-* #,##0.0\ _₽_-;\-* #,##0.0\ _₽_-;_-* &quot;-&quot;??\ _₽_-;_-@_-"/>
    <numFmt numFmtId="175" formatCode="_-* #,##0.000\ _₽_-;\-* #,##0.000\ _₽_-;_-* &quot;-&quot;??\ _₽_-;_-@_-"/>
    <numFmt numFmtId="176" formatCode="dd\.mm\.yyyy"/>
  </numFmts>
  <fonts count="9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b/>
      <sz val="8"/>
      <color rgb="FF00000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3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9"/>
      <color indexed="12"/>
      <name val="Tahom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8"/>
      <color theme="1"/>
      <name val="Verdana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Cyr"/>
      <charset val="204"/>
    </font>
    <font>
      <sz val="10"/>
      <color indexed="8"/>
      <name val="Arial"/>
      <family val="2"/>
      <charset val="204"/>
    </font>
    <font>
      <sz val="9"/>
      <name val="Tahoma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color rgb="FFFFFFFF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ahoma"/>
      <family val="2"/>
    </font>
    <font>
      <sz val="11"/>
      <color theme="1"/>
      <name val="Times New Roman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Tahoma"/>
      <family val="2"/>
    </font>
    <font>
      <sz val="8"/>
      <color rgb="FFFF0000"/>
      <name val="Tahoma"/>
      <family val="2"/>
    </font>
    <font>
      <b/>
      <sz val="8"/>
      <color theme="1"/>
      <name val="Arial Narrow"/>
      <family val="2"/>
      <charset val="204"/>
    </font>
    <font>
      <sz val="8"/>
      <color rgb="FF000000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sz val="10"/>
      <name val="Helv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</font>
    <font>
      <sz val="6.15"/>
      <name val="Arial"/>
      <family val="2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</fonts>
  <fills count="6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FD2E2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AB5253"/>
      </left>
      <right style="thin">
        <color rgb="FFAB5253"/>
      </right>
      <top style="thin">
        <color rgb="FFAB5253"/>
      </top>
      <bottom style="thin">
        <color rgb="FFAB525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59">
    <xf numFmtId="0" fontId="0" fillId="0" borderId="0"/>
    <xf numFmtId="0" fontId="8" fillId="0" borderId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16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20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4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8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32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3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17" borderId="0" applyNumberFormat="0" applyBorder="0" applyAlignment="0" applyProtection="0"/>
    <xf numFmtId="0" fontId="23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1" fillId="43" borderId="0" applyNumberFormat="0" applyBorder="0" applyAlignment="0" applyProtection="0"/>
    <xf numFmtId="0" fontId="23" fillId="43" borderId="0" applyNumberFormat="0" applyBorder="0" applyAlignment="0" applyProtection="0"/>
    <xf numFmtId="0" fontId="1" fillId="21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5" borderId="0" applyNumberFormat="0" applyBorder="0" applyAlignment="0" applyProtection="0"/>
    <xf numFmtId="0" fontId="23" fillId="38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29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" fillId="33" borderId="0" applyNumberFormat="0" applyBorder="0" applyAlignment="0" applyProtection="0"/>
    <xf numFmtId="0" fontId="23" fillId="44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2" fillId="14" borderId="0" applyNumberFormat="0" applyBorder="0" applyAlignment="0" applyProtection="0"/>
    <xf numFmtId="0" fontId="24" fillId="45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2" fillId="18" borderId="0" applyNumberFormat="0" applyBorder="0" applyAlignment="0" applyProtection="0"/>
    <xf numFmtId="0" fontId="24" fillId="42" borderId="0" applyNumberFormat="0" applyBorder="0" applyAlignment="0" applyProtection="0"/>
    <xf numFmtId="0" fontId="24" fillId="43" borderId="0" applyNumberFormat="0" applyBorder="0" applyAlignment="0" applyProtection="0"/>
    <xf numFmtId="0" fontId="24" fillId="43" borderId="0" applyNumberFormat="0" applyBorder="0" applyAlignment="0" applyProtection="0"/>
    <xf numFmtId="0" fontId="22" fillId="43" borderId="0" applyNumberFormat="0" applyBorder="0" applyAlignment="0" applyProtection="0"/>
    <xf numFmtId="0" fontId="24" fillId="43" borderId="0" applyNumberFormat="0" applyBorder="0" applyAlignment="0" applyProtection="0"/>
    <xf numFmtId="0" fontId="22" fillId="22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2" fillId="46" borderId="0" applyNumberFormat="0" applyBorder="0" applyAlignment="0" applyProtection="0"/>
    <xf numFmtId="0" fontId="24" fillId="46" borderId="0" applyNumberFormat="0" applyBorder="0" applyAlignment="0" applyProtection="0"/>
    <xf numFmtId="0" fontId="22" fillId="26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2" fillId="30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2" fillId="48" borderId="0" applyNumberFormat="0" applyBorder="0" applyAlignment="0" applyProtection="0"/>
    <xf numFmtId="0" fontId="24" fillId="48" borderId="0" applyNumberFormat="0" applyBorder="0" applyAlignment="0" applyProtection="0"/>
    <xf numFmtId="0" fontId="22" fillId="34" borderId="0" applyNumberFormat="0" applyBorder="0" applyAlignment="0" applyProtection="0"/>
    <xf numFmtId="0" fontId="23" fillId="0" borderId="0"/>
    <xf numFmtId="0" fontId="25" fillId="0" borderId="0"/>
    <xf numFmtId="0" fontId="26" fillId="0" borderId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2" fillId="11" borderId="0" applyNumberFormat="0" applyBorder="0" applyAlignment="0" applyProtection="0"/>
    <xf numFmtId="0" fontId="24" fillId="49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2" fillId="15" borderId="0" applyNumberFormat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2" fillId="19" borderId="0" applyNumberFormat="0" applyBorder="0" applyAlignment="0" applyProtection="0"/>
    <xf numFmtId="0" fontId="24" fillId="51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2" fillId="23" borderId="0" applyNumberFormat="0" applyBorder="0" applyAlignment="0" applyProtection="0"/>
    <xf numFmtId="0" fontId="24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2" fillId="27" borderId="0" applyNumberFormat="0" applyBorder="0" applyAlignment="0" applyProtection="0"/>
    <xf numFmtId="0" fontId="24" fillId="47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2" fillId="31" borderId="0" applyNumberFormat="0" applyBorder="0" applyAlignment="0" applyProtection="0"/>
    <xf numFmtId="0" fontId="24" fillId="52" borderId="0" applyNumberFormat="0" applyBorder="0" applyAlignment="0" applyProtection="0"/>
    <xf numFmtId="0" fontId="27" fillId="40" borderId="12" applyNumberFormat="0" applyAlignment="0" applyProtection="0"/>
    <xf numFmtId="0" fontId="27" fillId="40" borderId="12" applyNumberFormat="0" applyAlignment="0" applyProtection="0"/>
    <xf numFmtId="0" fontId="27" fillId="40" borderId="12" applyNumberFormat="0" applyAlignment="0" applyProtection="0"/>
    <xf numFmtId="0" fontId="16" fillId="7" borderId="6" applyNumberFormat="0" applyAlignment="0" applyProtection="0"/>
    <xf numFmtId="0" fontId="27" fillId="40" borderId="12" applyNumberFormat="0" applyAlignment="0" applyProtection="0"/>
    <xf numFmtId="0" fontId="28" fillId="53" borderId="13" applyNumberFormat="0" applyAlignment="0" applyProtection="0"/>
    <xf numFmtId="0" fontId="28" fillId="53" borderId="13" applyNumberFormat="0" applyAlignment="0" applyProtection="0"/>
    <xf numFmtId="0" fontId="28" fillId="53" borderId="13" applyNumberFormat="0" applyAlignment="0" applyProtection="0"/>
    <xf numFmtId="0" fontId="17" fillId="8" borderId="7" applyNumberFormat="0" applyAlignment="0" applyProtection="0"/>
    <xf numFmtId="0" fontId="28" fillId="53" borderId="13" applyNumberFormat="0" applyAlignment="0" applyProtection="0"/>
    <xf numFmtId="0" fontId="29" fillId="53" borderId="12" applyNumberFormat="0" applyAlignment="0" applyProtection="0"/>
    <xf numFmtId="0" fontId="29" fillId="53" borderId="12" applyNumberFormat="0" applyAlignment="0" applyProtection="0"/>
    <xf numFmtId="0" fontId="29" fillId="53" borderId="12" applyNumberFormat="0" applyAlignment="0" applyProtection="0"/>
    <xf numFmtId="0" fontId="18" fillId="8" borderId="6" applyNumberFormat="0" applyAlignment="0" applyProtection="0"/>
    <xf numFmtId="0" fontId="29" fillId="53" borderId="12" applyNumberFormat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167" fontId="8" fillId="0" borderId="0" applyFont="0" applyFill="0" applyBorder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11" fillId="0" borderId="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12" fillId="0" borderId="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2" fillId="0" borderId="11" applyNumberFormat="0" applyFill="0" applyAlignment="0" applyProtection="0"/>
    <xf numFmtId="0" fontId="34" fillId="0" borderId="17" applyNumberFormat="0" applyFill="0" applyAlignment="0" applyProtection="0"/>
    <xf numFmtId="0" fontId="35" fillId="54" borderId="18" applyNumberFormat="0" applyAlignment="0" applyProtection="0"/>
    <xf numFmtId="0" fontId="35" fillId="54" borderId="18" applyNumberFormat="0" applyAlignment="0" applyProtection="0"/>
    <xf numFmtId="0" fontId="20" fillId="9" borderId="9" applyNumberFormat="0" applyAlignment="0" applyProtection="0"/>
    <xf numFmtId="0" fontId="35" fillId="54" borderId="18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15" fillId="6" borderId="0" applyNumberFormat="0" applyBorder="0" applyAlignment="0" applyProtection="0"/>
    <xf numFmtId="0" fontId="37" fillId="55" borderId="0" applyNumberFormat="0" applyBorder="0" applyAlignment="0" applyProtection="0"/>
    <xf numFmtId="0" fontId="25" fillId="0" borderId="0"/>
    <xf numFmtId="0" fontId="38" fillId="0" borderId="0"/>
    <xf numFmtId="0" fontId="25" fillId="0" borderId="0"/>
    <xf numFmtId="0" fontId="39" fillId="0" borderId="0"/>
    <xf numFmtId="0" fontId="25" fillId="0" borderId="0">
      <alignment wrapText="1"/>
    </xf>
    <xf numFmtId="0" fontId="40" fillId="0" borderId="0"/>
    <xf numFmtId="0" fontId="25" fillId="0" borderId="0"/>
    <xf numFmtId="0" fontId="38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25" fillId="0" borderId="0"/>
    <xf numFmtId="0" fontId="38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38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1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2" fillId="0" borderId="0"/>
    <xf numFmtId="0" fontId="43" fillId="0" borderId="0"/>
    <xf numFmtId="0" fontId="43" fillId="0" borderId="0"/>
    <xf numFmtId="0" fontId="4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44" fillId="0" borderId="0" applyFill="0" applyProtection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8" fillId="0" borderId="0"/>
    <xf numFmtId="0" fontId="25" fillId="0" borderId="0"/>
    <xf numFmtId="0" fontId="25" fillId="0" borderId="0"/>
    <xf numFmtId="0" fontId="25" fillId="0" borderId="0"/>
    <xf numFmtId="0" fontId="4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3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38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25" fillId="0" borderId="0"/>
    <xf numFmtId="0" fontId="44" fillId="0" borderId="0" applyFill="0" applyProtection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5" fillId="0" borderId="0"/>
    <xf numFmtId="0" fontId="44" fillId="0" borderId="0" applyFill="0" applyProtection="0"/>
    <xf numFmtId="0" fontId="39" fillId="0" borderId="0"/>
    <xf numFmtId="0" fontId="39" fillId="0" borderId="0"/>
    <xf numFmtId="0" fontId="26" fillId="0" borderId="0"/>
    <xf numFmtId="0" fontId="26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14" fillId="5" borderId="0" applyNumberFormat="0" applyBorder="0" applyAlignment="0" applyProtection="0"/>
    <xf numFmtId="0" fontId="46" fillId="36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5" fillId="56" borderId="19" applyNumberFormat="0" applyFont="0" applyAlignment="0" applyProtection="0"/>
    <xf numFmtId="0" fontId="8" fillId="56" borderId="19" applyNumberFormat="0" applyFont="0" applyAlignment="0" applyProtection="0"/>
    <xf numFmtId="0" fontId="23" fillId="10" borderId="10" applyNumberFormat="0" applyFont="0" applyAlignment="0" applyProtection="0"/>
    <xf numFmtId="0" fontId="8" fillId="56" borderId="19" applyNumberFormat="0" applyFont="0" applyAlignment="0" applyProtection="0"/>
    <xf numFmtId="0" fontId="23" fillId="10" borderId="10" applyNumberFormat="0" applyFont="0" applyAlignment="0" applyProtection="0"/>
    <xf numFmtId="0" fontId="1" fillId="10" borderId="10" applyNumberFormat="0" applyFont="0" applyAlignment="0" applyProtection="0"/>
    <xf numFmtId="0" fontId="8" fillId="56" borderId="19" applyNumberFormat="0" applyFont="0" applyAlignment="0" applyProtection="0"/>
    <xf numFmtId="0" fontId="23" fillId="56" borderId="19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19" fillId="0" borderId="8" applyNumberFormat="0" applyFill="0" applyAlignment="0" applyProtection="0"/>
    <xf numFmtId="0" fontId="49" fillId="0" borderId="20" applyNumberFormat="0" applyFill="0" applyAlignment="0" applyProtection="0"/>
    <xf numFmtId="0" fontId="5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6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48" fillId="0" borderId="0" applyFont="0" applyFill="0" applyBorder="0" applyAlignment="0" applyProtection="0"/>
    <xf numFmtId="0" fontId="52" fillId="37" borderId="0" applyNumberFormat="0" applyBorder="0" applyAlignment="0" applyProtection="0"/>
    <xf numFmtId="0" fontId="52" fillId="37" borderId="0" applyNumberFormat="0" applyBorder="0" applyAlignment="0" applyProtection="0"/>
    <xf numFmtId="0" fontId="13" fillId="4" borderId="0" applyNumberFormat="0" applyBorder="0" applyAlignment="0" applyProtection="0"/>
    <xf numFmtId="0" fontId="52" fillId="37" borderId="0" applyNumberFormat="0" applyBorder="0" applyAlignment="0" applyProtection="0"/>
    <xf numFmtId="165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42" fillId="0" borderId="0"/>
    <xf numFmtId="165" fontId="42" fillId="0" borderId="0" applyFont="0" applyFill="0" applyBorder="0" applyAlignment="0" applyProtection="0"/>
    <xf numFmtId="0" fontId="42" fillId="0" borderId="0"/>
    <xf numFmtId="9" fontId="1" fillId="0" borderId="0" applyFont="0" applyFill="0" applyBorder="0" applyAlignment="0" applyProtection="0"/>
    <xf numFmtId="0" fontId="57" fillId="0" borderId="0"/>
    <xf numFmtId="0" fontId="58" fillId="0" borderId="0"/>
    <xf numFmtId="9" fontId="58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7" fillId="0" borderId="0" applyFont="0" applyFill="0" applyBorder="0" applyAlignment="0" applyProtection="0"/>
    <xf numFmtId="165" fontId="57" fillId="0" borderId="0" applyFont="0" applyFill="0" applyBorder="0" applyAlignment="0" applyProtection="0"/>
    <xf numFmtId="0" fontId="8" fillId="0" borderId="0"/>
    <xf numFmtId="0" fontId="68" fillId="35" borderId="0" applyNumberFormat="0" applyBorder="0" applyAlignment="0" applyProtection="0"/>
    <xf numFmtId="0" fontId="68" fillId="36" borderId="0" applyNumberFormat="0" applyBorder="0" applyAlignment="0" applyProtection="0"/>
    <xf numFmtId="0" fontId="68" fillId="37" borderId="0" applyNumberFormat="0" applyBorder="0" applyAlignment="0" applyProtection="0"/>
    <xf numFmtId="0" fontId="68" fillId="38" borderId="0" applyNumberFormat="0" applyBorder="0" applyAlignment="0" applyProtection="0"/>
    <xf numFmtId="0" fontId="68" fillId="39" borderId="0" applyNumberFormat="0" applyBorder="0" applyAlignment="0" applyProtection="0"/>
    <xf numFmtId="0" fontId="68" fillId="40" borderId="0" applyNumberFormat="0" applyBorder="0" applyAlignment="0" applyProtection="0"/>
    <xf numFmtId="0" fontId="68" fillId="41" borderId="0" applyNumberFormat="0" applyBorder="0" applyAlignment="0" applyProtection="0"/>
    <xf numFmtId="0" fontId="68" fillId="42" borderId="0" applyNumberFormat="0" applyBorder="0" applyAlignment="0" applyProtection="0"/>
    <xf numFmtId="0" fontId="68" fillId="43" borderId="0" applyNumberFormat="0" applyBorder="0" applyAlignment="0" applyProtection="0"/>
    <xf numFmtId="0" fontId="68" fillId="38" borderId="0" applyNumberFormat="0" applyBorder="0" applyAlignment="0" applyProtection="0"/>
    <xf numFmtId="0" fontId="68" fillId="41" borderId="0" applyNumberFormat="0" applyBorder="0" applyAlignment="0" applyProtection="0"/>
    <xf numFmtId="0" fontId="68" fillId="44" borderId="0" applyNumberFormat="0" applyBorder="0" applyAlignment="0" applyProtection="0"/>
    <xf numFmtId="0" fontId="69" fillId="45" borderId="0" applyNumberFormat="0" applyBorder="0" applyAlignment="0" applyProtection="0"/>
    <xf numFmtId="0" fontId="69" fillId="42" borderId="0" applyNumberFormat="0" applyBorder="0" applyAlignment="0" applyProtection="0"/>
    <xf numFmtId="0" fontId="69" fillId="43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48" borderId="0" applyNumberFormat="0" applyBorder="0" applyAlignment="0" applyProtection="0"/>
    <xf numFmtId="0" fontId="44" fillId="62" borderId="0">
      <alignment horizontal="right" vertical="center"/>
    </xf>
    <xf numFmtId="0" fontId="69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52" borderId="0" applyNumberFormat="0" applyBorder="0" applyAlignment="0" applyProtection="0"/>
    <xf numFmtId="0" fontId="70" fillId="40" borderId="12" applyNumberFormat="0" applyAlignment="0" applyProtection="0"/>
    <xf numFmtId="0" fontId="71" fillId="53" borderId="13" applyNumberFormat="0" applyAlignment="0" applyProtection="0"/>
    <xf numFmtId="0" fontId="72" fillId="53" borderId="12" applyNumberFormat="0" applyAlignment="0" applyProtection="0"/>
    <xf numFmtId="0" fontId="73" fillId="0" borderId="14" applyNumberFormat="0" applyFill="0" applyAlignment="0" applyProtection="0"/>
    <xf numFmtId="0" fontId="74" fillId="0" borderId="15" applyNumberFormat="0" applyFill="0" applyAlignment="0" applyProtection="0"/>
    <xf numFmtId="0" fontId="75" fillId="0" borderId="16" applyNumberFormat="0" applyFill="0" applyAlignment="0" applyProtection="0"/>
    <xf numFmtId="0" fontId="75" fillId="0" borderId="0" applyNumberFormat="0" applyFill="0" applyBorder="0" applyAlignment="0" applyProtection="0"/>
    <xf numFmtId="0" fontId="76" fillId="0" borderId="17" applyNumberFormat="0" applyFill="0" applyAlignment="0" applyProtection="0"/>
    <xf numFmtId="0" fontId="77" fillId="54" borderId="18" applyNumberFormat="0" applyAlignment="0" applyProtection="0"/>
    <xf numFmtId="0" fontId="78" fillId="55" borderId="0" applyNumberFormat="0" applyBorder="0" applyAlignment="0" applyProtection="0"/>
    <xf numFmtId="0" fontId="84" fillId="0" borderId="0"/>
    <xf numFmtId="0" fontId="85" fillId="0" borderId="0">
      <alignment horizontal="left"/>
    </xf>
    <xf numFmtId="0" fontId="79" fillId="36" borderId="0" applyNumberFormat="0" applyBorder="0" applyAlignment="0" applyProtection="0"/>
    <xf numFmtId="0" fontId="80" fillId="0" borderId="0" applyNumberFormat="0" applyFill="0" applyBorder="0" applyAlignment="0" applyProtection="0"/>
    <xf numFmtId="0" fontId="81" fillId="0" borderId="20" applyNumberFormat="0" applyFill="0" applyAlignment="0" applyProtection="0"/>
    <xf numFmtId="0" fontId="67" fillId="0" borderId="0"/>
    <xf numFmtId="0" fontId="82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0" fontId="83" fillId="37" borderId="0" applyNumberFormat="0" applyBorder="0" applyAlignment="0" applyProtection="0"/>
    <xf numFmtId="0" fontId="57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7" fillId="0" borderId="0"/>
    <xf numFmtId="0" fontId="88" fillId="0" borderId="29" applyNumberFormat="0" applyFill="0" applyProtection="0">
      <alignment horizontal="left" vertical="top" wrapText="1"/>
    </xf>
    <xf numFmtId="164" fontId="4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7" fillId="0" borderId="0" applyFont="0" applyFill="0" applyBorder="0" applyAlignment="0" applyProtection="0"/>
  </cellStyleXfs>
  <cellXfs count="157">
    <xf numFmtId="0" fontId="0" fillId="0" borderId="0" xfId="0"/>
    <xf numFmtId="0" fontId="6" fillId="57" borderId="1" xfId="0" applyFont="1" applyFill="1" applyBorder="1" applyAlignment="1">
      <alignment horizontal="left" vertical="center" wrapText="1"/>
    </xf>
    <xf numFmtId="14" fontId="53" fillId="3" borderId="1" xfId="0" applyNumberFormat="1" applyFont="1" applyFill="1" applyBorder="1" applyAlignment="1">
      <alignment horizontal="center" vertical="center" wrapText="1" readingOrder="1"/>
    </xf>
    <xf numFmtId="171" fontId="0" fillId="0" borderId="0" xfId="392" applyNumberFormat="1" applyFont="1"/>
    <xf numFmtId="166" fontId="0" fillId="0" borderId="0" xfId="0" applyNumberFormat="1"/>
    <xf numFmtId="0" fontId="0" fillId="0" borderId="1" xfId="0" applyBorder="1"/>
    <xf numFmtId="171" fontId="0" fillId="0" borderId="1" xfId="392" applyNumberFormat="1" applyFont="1" applyBorder="1"/>
    <xf numFmtId="166" fontId="0" fillId="0" borderId="1" xfId="0" applyNumberFormat="1" applyBorder="1"/>
    <xf numFmtId="170" fontId="0" fillId="0" borderId="1" xfId="0" applyNumberFormat="1" applyBorder="1"/>
    <xf numFmtId="170" fontId="0" fillId="0" borderId="0" xfId="0" applyNumberFormat="1"/>
    <xf numFmtId="0" fontId="54" fillId="57" borderId="21" xfId="178" applyFont="1" applyFill="1" applyBorder="1" applyAlignment="1">
      <alignment horizontal="left" vertical="center" wrapText="1"/>
    </xf>
    <xf numFmtId="0" fontId="5" fillId="0" borderId="21" xfId="178" applyFont="1" applyBorder="1" applyAlignment="1">
      <alignment horizontal="left" vertical="center" wrapText="1"/>
    </xf>
    <xf numFmtId="166" fontId="5" fillId="0" borderId="1" xfId="178" applyNumberFormat="1" applyFont="1" applyFill="1" applyBorder="1" applyAlignment="1">
      <alignment horizontal="right" vertical="center" wrapText="1" indent="1"/>
    </xf>
    <xf numFmtId="166" fontId="6" fillId="2" borderId="1" xfId="178" applyNumberFormat="1" applyFont="1" applyFill="1" applyBorder="1" applyAlignment="1">
      <alignment horizontal="right" vertical="center" wrapText="1" indent="1"/>
    </xf>
    <xf numFmtId="0" fontId="5" fillId="0" borderId="1" xfId="178" applyFont="1" applyBorder="1" applyAlignment="1">
      <alignment horizontal="left" vertical="center" wrapText="1"/>
    </xf>
    <xf numFmtId="0" fontId="5" fillId="0" borderId="1" xfId="178" applyFont="1" applyBorder="1" applyAlignment="1">
      <alignment horizontal="center" vertical="center" wrapText="1"/>
    </xf>
    <xf numFmtId="0" fontId="54" fillId="57" borderId="23" xfId="178" applyFont="1" applyFill="1" applyBorder="1" applyAlignment="1">
      <alignment horizontal="left" vertical="center" wrapText="1"/>
    </xf>
    <xf numFmtId="0" fontId="5" fillId="0" borderId="23" xfId="178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5" fillId="58" borderId="23" xfId="178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170" fontId="3" fillId="0" borderId="1" xfId="0" applyNumberFormat="1" applyFont="1" applyBorder="1" applyAlignment="1">
      <alignment wrapText="1"/>
    </xf>
    <xf numFmtId="0" fontId="5" fillId="0" borderId="0" xfId="178" applyFont="1" applyBorder="1" applyAlignment="1">
      <alignment horizontal="left" vertical="center" wrapText="1"/>
    </xf>
    <xf numFmtId="166" fontId="6" fillId="2" borderId="0" xfId="178" applyNumberFormat="1" applyFont="1" applyFill="1" applyBorder="1" applyAlignment="1">
      <alignment horizontal="right" vertical="center" wrapText="1" indent="1"/>
    </xf>
    <xf numFmtId="0" fontId="7" fillId="57" borderId="21" xfId="178" applyFont="1" applyFill="1" applyBorder="1" applyAlignment="1">
      <alignment horizontal="left" vertical="center" wrapText="1"/>
    </xf>
    <xf numFmtId="0" fontId="59" fillId="0" borderId="0" xfId="0" applyFont="1"/>
    <xf numFmtId="0" fontId="60" fillId="0" borderId="0" xfId="0" applyFont="1"/>
    <xf numFmtId="0" fontId="4" fillId="0" borderId="0" xfId="0" applyFont="1"/>
    <xf numFmtId="166" fontId="5" fillId="58" borderId="1" xfId="178" applyNumberFormat="1" applyFont="1" applyFill="1" applyBorder="1" applyAlignment="1">
      <alignment horizontal="right" vertical="center" wrapText="1" indent="1"/>
    </xf>
    <xf numFmtId="166" fontId="6" fillId="58" borderId="1" xfId="178" applyNumberFormat="1" applyFont="1" applyFill="1" applyBorder="1" applyAlignment="1">
      <alignment horizontal="right" vertical="center" wrapText="1" indent="1"/>
    </xf>
    <xf numFmtId="0" fontId="0" fillId="0" borderId="0" xfId="0" applyBorder="1"/>
    <xf numFmtId="4" fontId="0" fillId="0" borderId="1" xfId="0" applyNumberFormat="1" applyBorder="1"/>
    <xf numFmtId="3" fontId="0" fillId="0" borderId="0" xfId="0" applyNumberFormat="1"/>
    <xf numFmtId="166" fontId="6" fillId="2" borderId="1" xfId="178" applyNumberFormat="1" applyFont="1" applyFill="1" applyBorder="1" applyAlignment="1">
      <alignment horizontal="center" vertical="center" wrapText="1"/>
    </xf>
    <xf numFmtId="166" fontId="5" fillId="2" borderId="1" xfId="178" applyNumberFormat="1" applyFont="1" applyFill="1" applyBorder="1" applyAlignment="1">
      <alignment horizontal="right" vertical="center" wrapText="1" indent="1"/>
    </xf>
    <xf numFmtId="166" fontId="0" fillId="0" borderId="0" xfId="0" applyNumberFormat="1" applyBorder="1"/>
    <xf numFmtId="0" fontId="61" fillId="0" borderId="0" xfId="396"/>
    <xf numFmtId="170" fontId="3" fillId="2" borderId="1" xfId="0" applyNumberFormat="1" applyFont="1" applyFill="1" applyBorder="1" applyAlignment="1">
      <alignment wrapText="1"/>
    </xf>
    <xf numFmtId="10" fontId="0" fillId="0" borderId="1" xfId="392" applyNumberFormat="1" applyFont="1" applyBorder="1"/>
    <xf numFmtId="0" fontId="62" fillId="60" borderId="24" xfId="393" applyFont="1" applyFill="1" applyBorder="1" applyAlignment="1">
      <alignment horizontal="center" vertical="top"/>
    </xf>
    <xf numFmtId="0" fontId="57" fillId="0" borderId="0" xfId="393"/>
    <xf numFmtId="0" fontId="62" fillId="0" borderId="25" xfId="393" applyFont="1" applyBorder="1" applyAlignment="1">
      <alignment vertical="top"/>
    </xf>
    <xf numFmtId="0" fontId="62" fillId="0" borderId="25" xfId="393" applyFont="1" applyBorder="1" applyAlignment="1">
      <alignment vertical="top" wrapText="1"/>
    </xf>
    <xf numFmtId="172" fontId="62" fillId="0" borderId="25" xfId="393" applyNumberFormat="1" applyFont="1" applyBorder="1" applyAlignment="1">
      <alignment vertical="top"/>
    </xf>
    <xf numFmtId="171" fontId="0" fillId="0" borderId="0" xfId="397" applyNumberFormat="1" applyFont="1"/>
    <xf numFmtId="172" fontId="62" fillId="0" borderId="25" xfId="393" applyNumberFormat="1" applyFont="1" applyBorder="1" applyAlignment="1">
      <alignment horizontal="right" vertical="top"/>
    </xf>
    <xf numFmtId="172" fontId="62" fillId="0" borderId="26" xfId="393" applyNumberFormat="1" applyFont="1" applyBorder="1" applyAlignment="1">
      <alignment horizontal="right" vertical="top"/>
    </xf>
    <xf numFmtId="171" fontId="57" fillId="0" borderId="0" xfId="393" applyNumberFormat="1"/>
    <xf numFmtId="0" fontId="63" fillId="0" borderId="25" xfId="393" applyFont="1" applyBorder="1" applyAlignment="1">
      <alignment vertical="top"/>
    </xf>
    <xf numFmtId="3" fontId="62" fillId="0" borderId="25" xfId="393" applyNumberFormat="1" applyFont="1" applyBorder="1" applyAlignment="1">
      <alignment horizontal="right" vertical="top"/>
    </xf>
    <xf numFmtId="0" fontId="62" fillId="0" borderId="26" xfId="393" applyFont="1" applyBorder="1" applyAlignment="1">
      <alignment vertical="top"/>
    </xf>
    <xf numFmtId="3" fontId="62" fillId="0" borderId="26" xfId="393" applyNumberFormat="1" applyFont="1" applyBorder="1" applyAlignment="1">
      <alignment horizontal="right" vertical="top"/>
    </xf>
    <xf numFmtId="172" fontId="57" fillId="0" borderId="0" xfId="393" applyNumberFormat="1"/>
    <xf numFmtId="4" fontId="62" fillId="0" borderId="0" xfId="393" applyNumberFormat="1" applyFont="1"/>
    <xf numFmtId="10" fontId="0" fillId="0" borderId="0" xfId="397" applyNumberFormat="1" applyFont="1"/>
    <xf numFmtId="173" fontId="57" fillId="0" borderId="0" xfId="393" applyNumberFormat="1"/>
    <xf numFmtId="0" fontId="57" fillId="0" borderId="0" xfId="393" applyAlignment="1">
      <alignment horizontal="right"/>
    </xf>
    <xf numFmtId="3" fontId="57" fillId="0" borderId="0" xfId="393" applyNumberFormat="1"/>
    <xf numFmtId="14" fontId="57" fillId="0" borderId="0" xfId="393" applyNumberFormat="1"/>
    <xf numFmtId="0" fontId="57" fillId="0" borderId="1" xfId="393" applyBorder="1"/>
    <xf numFmtId="172" fontId="62" fillId="0" borderId="26" xfId="393" applyNumberFormat="1" applyFont="1" applyBorder="1" applyAlignment="1">
      <alignment vertical="top"/>
    </xf>
    <xf numFmtId="166" fontId="64" fillId="61" borderId="28" xfId="178" applyNumberFormat="1" applyFont="1" applyFill="1" applyBorder="1" applyAlignment="1">
      <alignment horizontal="center" vertical="center" wrapText="1"/>
    </xf>
    <xf numFmtId="166" fontId="65" fillId="2" borderId="28" xfId="178" applyNumberFormat="1" applyFont="1" applyFill="1" applyBorder="1" applyAlignment="1">
      <alignment horizontal="center" vertical="center" wrapText="1"/>
    </xf>
    <xf numFmtId="166" fontId="66" fillId="61" borderId="28" xfId="178" applyNumberFormat="1" applyFont="1" applyFill="1" applyBorder="1" applyAlignment="1">
      <alignment horizontal="center" vertical="center" wrapText="1"/>
    </xf>
    <xf numFmtId="0" fontId="0" fillId="58" borderId="0" xfId="0" applyFill="1"/>
    <xf numFmtId="166" fontId="0" fillId="58" borderId="1" xfId="0" applyNumberFormat="1" applyFill="1" applyBorder="1"/>
    <xf numFmtId="171" fontId="0" fillId="58" borderId="0" xfId="392" applyNumberFormat="1" applyFont="1" applyFill="1"/>
    <xf numFmtId="170" fontId="0" fillId="58" borderId="0" xfId="0" applyNumberFormat="1" applyFill="1"/>
    <xf numFmtId="166" fontId="3" fillId="0" borderId="0" xfId="0" applyNumberFormat="1" applyFont="1" applyBorder="1" applyAlignment="1">
      <alignment wrapText="1"/>
    </xf>
    <xf numFmtId="0" fontId="5" fillId="0" borderId="23" xfId="0" applyFont="1" applyBorder="1" applyAlignment="1">
      <alignment horizontal="left" vertical="center" wrapText="1"/>
    </xf>
    <xf numFmtId="0" fontId="5" fillId="0" borderId="2" xfId="178" applyFont="1" applyBorder="1" applyAlignment="1">
      <alignment horizontal="left" vertical="center" wrapText="1"/>
    </xf>
    <xf numFmtId="1" fontId="0" fillId="0" borderId="0" xfId="0" applyNumberFormat="1"/>
    <xf numFmtId="0" fontId="64" fillId="61" borderId="28" xfId="178" applyFont="1" applyFill="1" applyBorder="1" applyAlignment="1">
      <alignment horizontal="left" vertical="center" wrapText="1"/>
    </xf>
    <xf numFmtId="0" fontId="64" fillId="61" borderId="28" xfId="178" applyFont="1" applyFill="1" applyBorder="1" applyAlignment="1">
      <alignment horizontal="center" vertical="center" wrapText="1"/>
    </xf>
    <xf numFmtId="0" fontId="65" fillId="58" borderId="28" xfId="178" applyFont="1" applyFill="1" applyBorder="1" applyAlignment="1">
      <alignment horizontal="left" vertical="center" wrapText="1"/>
    </xf>
    <xf numFmtId="0" fontId="65" fillId="0" borderId="28" xfId="178" applyFont="1" applyBorder="1" applyAlignment="1">
      <alignment horizontal="center" vertical="center" wrapText="1"/>
    </xf>
    <xf numFmtId="166" fontId="65" fillId="59" borderId="28" xfId="178" applyNumberFormat="1" applyFont="1" applyFill="1" applyBorder="1" applyAlignment="1">
      <alignment horizontal="center" vertical="center" wrapText="1"/>
    </xf>
    <xf numFmtId="0" fontId="65" fillId="0" borderId="28" xfId="178" applyFont="1" applyBorder="1" applyAlignment="1">
      <alignment horizontal="left" vertical="center" wrapText="1"/>
    </xf>
    <xf numFmtId="166" fontId="65" fillId="58" borderId="28" xfId="178" applyNumberFormat="1" applyFont="1" applyFill="1" applyBorder="1" applyAlignment="1">
      <alignment horizontal="center" vertical="center" wrapText="1"/>
    </xf>
    <xf numFmtId="0" fontId="66" fillId="61" borderId="28" xfId="178" applyFont="1" applyFill="1" applyBorder="1" applyAlignment="1">
      <alignment horizontal="left" vertical="center" wrapText="1"/>
    </xf>
    <xf numFmtId="0" fontId="66" fillId="61" borderId="28" xfId="178" applyFont="1" applyFill="1" applyBorder="1" applyAlignment="1">
      <alignment horizontal="center" vertical="center" wrapText="1"/>
    </xf>
    <xf numFmtId="9" fontId="0" fillId="0" borderId="0" xfId="392" applyFont="1"/>
    <xf numFmtId="0" fontId="0" fillId="0" borderId="0" xfId="0" applyFill="1"/>
    <xf numFmtId="0" fontId="0" fillId="0" borderId="1" xfId="0" applyFill="1" applyBorder="1"/>
    <xf numFmtId="14" fontId="0" fillId="0" borderId="0" xfId="0" applyNumberFormat="1"/>
    <xf numFmtId="166" fontId="5" fillId="63" borderId="1" xfId="178" applyNumberFormat="1" applyFont="1" applyFill="1" applyBorder="1" applyAlignment="1">
      <alignment horizontal="right" vertical="center" wrapText="1" indent="1"/>
    </xf>
    <xf numFmtId="0" fontId="5" fillId="0" borderId="1" xfId="178" applyFont="1" applyFill="1" applyBorder="1" applyAlignment="1">
      <alignment horizontal="left" vertical="center" wrapText="1"/>
    </xf>
    <xf numFmtId="0" fontId="6" fillId="57" borderId="22" xfId="178" applyFont="1" applyFill="1" applyBorder="1" applyAlignment="1">
      <alignment horizontal="left" vertical="center" wrapText="1"/>
    </xf>
    <xf numFmtId="0" fontId="6" fillId="57" borderId="1" xfId="178" applyFont="1" applyFill="1" applyBorder="1" applyAlignment="1">
      <alignment horizontal="center" vertical="center" wrapText="1"/>
    </xf>
    <xf numFmtId="0" fontId="0" fillId="0" borderId="0" xfId="0" applyFill="1" applyBorder="1"/>
    <xf numFmtId="0" fontId="90" fillId="0" borderId="0" xfId="178" applyFont="1" applyFill="1" applyBorder="1" applyAlignment="1">
      <alignment horizontal="left" vertical="center" wrapText="1"/>
    </xf>
    <xf numFmtId="0" fontId="90" fillId="0" borderId="0" xfId="178" applyFont="1" applyFill="1" applyBorder="1" applyAlignment="1">
      <alignment horizontal="center" vertical="center" wrapText="1"/>
    </xf>
    <xf numFmtId="166" fontId="90" fillId="0" borderId="0" xfId="178" applyNumberFormat="1" applyFont="1" applyFill="1" applyBorder="1" applyAlignment="1">
      <alignment horizontal="center" vertical="center" wrapText="1"/>
    </xf>
    <xf numFmtId="0" fontId="91" fillId="0" borderId="0" xfId="178" applyFont="1" applyFill="1" applyBorder="1" applyAlignment="1">
      <alignment horizontal="left" vertical="center" wrapText="1"/>
    </xf>
    <xf numFmtId="0" fontId="91" fillId="0" borderId="0" xfId="178" applyFont="1" applyFill="1" applyBorder="1" applyAlignment="1">
      <alignment horizontal="center" vertical="center" wrapText="1"/>
    </xf>
    <xf numFmtId="166" fontId="91" fillId="0" borderId="0" xfId="178" applyNumberFormat="1" applyFont="1" applyFill="1" applyBorder="1" applyAlignment="1">
      <alignment horizontal="center" vertical="center" wrapText="1"/>
    </xf>
    <xf numFmtId="170" fontId="0" fillId="58" borderId="1" xfId="0" applyNumberFormat="1" applyFill="1" applyBorder="1"/>
    <xf numFmtId="0" fontId="0" fillId="58" borderId="1" xfId="0" applyFill="1" applyBorder="1"/>
    <xf numFmtId="0" fontId="0" fillId="0" borderId="27" xfId="0" applyFill="1" applyBorder="1"/>
    <xf numFmtId="0" fontId="0" fillId="58" borderId="27" xfId="0" applyFill="1" applyBorder="1"/>
    <xf numFmtId="0" fontId="6" fillId="57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2" fillId="0" borderId="0" xfId="391"/>
    <xf numFmtId="174" fontId="0" fillId="0" borderId="0" xfId="456" applyNumberFormat="1" applyFont="1"/>
    <xf numFmtId="0" fontId="42" fillId="58" borderId="0" xfId="391" applyFill="1"/>
    <xf numFmtId="0" fontId="42" fillId="64" borderId="0" xfId="391" applyFill="1"/>
    <xf numFmtId="170" fontId="42" fillId="0" borderId="0" xfId="391" applyNumberFormat="1"/>
    <xf numFmtId="9" fontId="0" fillId="0" borderId="0" xfId="388" applyFont="1"/>
    <xf numFmtId="14" fontId="42" fillId="58" borderId="0" xfId="391" applyNumberFormat="1" applyFill="1"/>
    <xf numFmtId="9" fontId="0" fillId="58" borderId="0" xfId="388" applyFont="1" applyFill="1"/>
    <xf numFmtId="0" fontId="42" fillId="0" borderId="0" xfId="391" applyFill="1"/>
    <xf numFmtId="170" fontId="42" fillId="0" borderId="0" xfId="391" applyNumberFormat="1" applyFill="1"/>
    <xf numFmtId="9" fontId="0" fillId="0" borderId="0" xfId="388" applyFont="1" applyFill="1"/>
    <xf numFmtId="170" fontId="42" fillId="58" borderId="0" xfId="391" applyNumberFormat="1" applyFill="1"/>
    <xf numFmtId="174" fontId="0" fillId="58" borderId="0" xfId="456" applyNumberFormat="1" applyFont="1" applyFill="1"/>
    <xf numFmtId="14" fontId="42" fillId="0" borderId="0" xfId="391" applyNumberFormat="1"/>
    <xf numFmtId="4" fontId="42" fillId="0" borderId="0" xfId="391" applyNumberFormat="1"/>
    <xf numFmtId="166" fontId="42" fillId="0" borderId="0" xfId="391" applyNumberFormat="1"/>
    <xf numFmtId="171" fontId="0" fillId="0" borderId="0" xfId="388" applyNumberFormat="1" applyFont="1"/>
    <xf numFmtId="171" fontId="42" fillId="0" borderId="0" xfId="391" applyNumberFormat="1"/>
    <xf numFmtId="0" fontId="42" fillId="0" borderId="0" xfId="391" applyNumberFormat="1"/>
    <xf numFmtId="10" fontId="42" fillId="0" borderId="0" xfId="391" applyNumberFormat="1"/>
    <xf numFmtId="9" fontId="42" fillId="0" borderId="0" xfId="391" applyNumberFormat="1"/>
    <xf numFmtId="0" fontId="0" fillId="65" borderId="0" xfId="0" applyFill="1"/>
    <xf numFmtId="0" fontId="0" fillId="0" borderId="0" xfId="0" applyNumberFormat="1"/>
    <xf numFmtId="0" fontId="89" fillId="0" borderId="0" xfId="0" applyFont="1" applyFill="1"/>
    <xf numFmtId="0" fontId="89" fillId="0" borderId="0" xfId="0" applyFont="1" applyFill="1" applyBorder="1"/>
    <xf numFmtId="1" fontId="89" fillId="0" borderId="0" xfId="0" applyNumberFormat="1" applyFont="1" applyFill="1"/>
    <xf numFmtId="171" fontId="0" fillId="0" borderId="0" xfId="392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9" fontId="0" fillId="0" borderId="0" xfId="392" applyFont="1" applyFill="1" applyAlignment="1">
      <alignment horizontal="center"/>
    </xf>
    <xf numFmtId="9" fontId="0" fillId="0" borderId="0" xfId="0" applyNumberFormat="1"/>
    <xf numFmtId="1" fontId="0" fillId="0" borderId="0" xfId="0" applyNumberFormat="1" applyFill="1"/>
    <xf numFmtId="9" fontId="0" fillId="0" borderId="0" xfId="0" applyNumberFormat="1" applyFill="1"/>
    <xf numFmtId="0" fontId="92" fillId="0" borderId="0" xfId="0" applyFont="1"/>
    <xf numFmtId="9" fontId="0" fillId="0" borderId="0" xfId="397" applyFont="1"/>
    <xf numFmtId="14" fontId="0" fillId="0" borderId="0" xfId="0" applyNumberFormat="1" applyFill="1"/>
    <xf numFmtId="170" fontId="89" fillId="0" borderId="0" xfId="0" applyNumberFormat="1" applyFont="1" applyFill="1"/>
    <xf numFmtId="170" fontId="89" fillId="0" borderId="0" xfId="0" applyNumberFormat="1" applyFont="1" applyFill="1" applyBorder="1"/>
    <xf numFmtId="9" fontId="0" fillId="0" borderId="0" xfId="392" applyNumberFormat="1" applyFont="1"/>
    <xf numFmtId="10" fontId="0" fillId="0" borderId="0" xfId="0" applyNumberFormat="1"/>
    <xf numFmtId="164" fontId="0" fillId="0" borderId="0" xfId="457" applyFont="1"/>
    <xf numFmtId="175" fontId="0" fillId="0" borderId="0" xfId="457" applyNumberFormat="1" applyFont="1"/>
    <xf numFmtId="164" fontId="0" fillId="0" borderId="0" xfId="0" applyNumberFormat="1"/>
    <xf numFmtId="176" fontId="57" fillId="0" borderId="0" xfId="393" applyNumberFormat="1"/>
    <xf numFmtId="0" fontId="93" fillId="0" borderId="0" xfId="393" applyFont="1"/>
    <xf numFmtId="0" fontId="57" fillId="66" borderId="0" xfId="393" applyFill="1"/>
    <xf numFmtId="14" fontId="57" fillId="66" borderId="0" xfId="393" applyNumberFormat="1" applyFill="1"/>
    <xf numFmtId="0" fontId="57" fillId="65" borderId="0" xfId="393" applyFill="1"/>
    <xf numFmtId="14" fontId="57" fillId="65" borderId="0" xfId="393" applyNumberFormat="1" applyFill="1"/>
    <xf numFmtId="176" fontId="57" fillId="0" borderId="0" xfId="393" applyNumberFormat="1" applyFill="1"/>
    <xf numFmtId="0" fontId="57" fillId="0" borderId="0" xfId="393" applyFill="1"/>
    <xf numFmtId="14" fontId="57" fillId="0" borderId="0" xfId="393" applyNumberFormat="1" applyAlignment="1">
      <alignment wrapText="1"/>
    </xf>
    <xf numFmtId="164" fontId="0" fillId="0" borderId="0" xfId="458" applyFont="1" applyAlignment="1">
      <alignment wrapText="1"/>
    </xf>
    <xf numFmtId="164" fontId="0" fillId="0" borderId="0" xfId="458" applyFont="1"/>
    <xf numFmtId="0" fontId="94" fillId="0" borderId="0" xfId="393" applyFont="1"/>
  </cellXfs>
  <cellStyles count="459">
    <cellStyle name="20% - Акцент1 2" xfId="2"/>
    <cellStyle name="20% - Акцент1 2 2" xfId="400"/>
    <cellStyle name="20% - Акцент1 3" xfId="3"/>
    <cellStyle name="20% - Акцент1 3 2" xfId="4"/>
    <cellStyle name="20% - Акцент1 4" xfId="5"/>
    <cellStyle name="20% - Акцент1 5" xfId="6"/>
    <cellStyle name="20% - Акцент2 2" xfId="7"/>
    <cellStyle name="20% - Акцент2 2 2" xfId="401"/>
    <cellStyle name="20% - Акцент2 3" xfId="8"/>
    <cellStyle name="20% - Акцент2 3 2" xfId="9"/>
    <cellStyle name="20% - Акцент2 4" xfId="10"/>
    <cellStyle name="20% - Акцент2 5" xfId="11"/>
    <cellStyle name="20% - Акцент3 2" xfId="12"/>
    <cellStyle name="20% - Акцент3 2 2" xfId="402"/>
    <cellStyle name="20% - Акцент3 3" xfId="13"/>
    <cellStyle name="20% - Акцент3 3 2" xfId="14"/>
    <cellStyle name="20% - Акцент3 4" xfId="15"/>
    <cellStyle name="20% - Акцент3 5" xfId="16"/>
    <cellStyle name="20% - Акцент4 2" xfId="17"/>
    <cellStyle name="20% - Акцент4 2 2" xfId="403"/>
    <cellStyle name="20% - Акцент4 3" xfId="18"/>
    <cellStyle name="20% - Акцент4 3 2" xfId="19"/>
    <cellStyle name="20% - Акцент4 4" xfId="20"/>
    <cellStyle name="20% - Акцент4 5" xfId="21"/>
    <cellStyle name="20% - Акцент5 2" xfId="22"/>
    <cellStyle name="20% - Акцент5 2 2" xfId="404"/>
    <cellStyle name="20% - Акцент5 3" xfId="23"/>
    <cellStyle name="20% - Акцент5 3 2" xfId="24"/>
    <cellStyle name="20% - Акцент5 4" xfId="25"/>
    <cellStyle name="20% - Акцент6 2" xfId="26"/>
    <cellStyle name="20% - Акцент6 2 2" xfId="405"/>
    <cellStyle name="20% - Акцент6 3" xfId="27"/>
    <cellStyle name="20% - Акцент6 3 2" xfId="28"/>
    <cellStyle name="20% - Акцент6 4" xfId="29"/>
    <cellStyle name="40% - Акцент1 2" xfId="30"/>
    <cellStyle name="40% - Акцент1 2 2" xfId="406"/>
    <cellStyle name="40% - Акцент1 3" xfId="31"/>
    <cellStyle name="40% - Акцент1 3 2" xfId="32"/>
    <cellStyle name="40% - Акцент1 4" xfId="33"/>
    <cellStyle name="40% - Акцент2 2" xfId="34"/>
    <cellStyle name="40% - Акцент2 2 2" xfId="407"/>
    <cellStyle name="40% - Акцент2 3" xfId="35"/>
    <cellStyle name="40% - Акцент2 3 2" xfId="36"/>
    <cellStyle name="40% - Акцент2 4" xfId="37"/>
    <cellStyle name="40% - Акцент3 2" xfId="38"/>
    <cellStyle name="40% - Акцент3 2 2" xfId="408"/>
    <cellStyle name="40% - Акцент3 3" xfId="39"/>
    <cellStyle name="40% - Акцент3 3 2" xfId="40"/>
    <cellStyle name="40% - Акцент3 4" xfId="41"/>
    <cellStyle name="40% - Акцент3 5" xfId="42"/>
    <cellStyle name="40% - Акцент4 2" xfId="43"/>
    <cellStyle name="40% - Акцент4 2 2" xfId="409"/>
    <cellStyle name="40% - Акцент4 3" xfId="44"/>
    <cellStyle name="40% - Акцент4 3 2" xfId="45"/>
    <cellStyle name="40% - Акцент4 4" xfId="46"/>
    <cellStyle name="40% - Акцент5 2" xfId="47"/>
    <cellStyle name="40% - Акцент5 2 2" xfId="410"/>
    <cellStyle name="40% - Акцент5 3" xfId="48"/>
    <cellStyle name="40% - Акцент5 3 2" xfId="49"/>
    <cellStyle name="40% - Акцент5 4" xfId="50"/>
    <cellStyle name="40% - Акцент6 2" xfId="51"/>
    <cellStyle name="40% - Акцент6 2 2" xfId="411"/>
    <cellStyle name="40% - Акцент6 3" xfId="52"/>
    <cellStyle name="40% - Акцент6 3 2" xfId="53"/>
    <cellStyle name="40% - Акцент6 4" xfId="54"/>
    <cellStyle name="60% - Акцент1 2" xfId="55"/>
    <cellStyle name="60% - Акцент1 2 2" xfId="412"/>
    <cellStyle name="60% - Акцент1 3" xfId="56"/>
    <cellStyle name="60% - Акцент1 3 2" xfId="57"/>
    <cellStyle name="60% - Акцент1 4" xfId="58"/>
    <cellStyle name="60% - Акцент2 2" xfId="59"/>
    <cellStyle name="60% - Акцент2 2 2" xfId="413"/>
    <cellStyle name="60% - Акцент2 3" xfId="60"/>
    <cellStyle name="60% - Акцент2 3 2" xfId="61"/>
    <cellStyle name="60% - Акцент2 4" xfId="62"/>
    <cellStyle name="60% - Акцент3 2" xfId="63"/>
    <cellStyle name="60% - Акцент3 2 2" xfId="414"/>
    <cellStyle name="60% - Акцент3 3" xfId="64"/>
    <cellStyle name="60% - Акцент3 3 2" xfId="65"/>
    <cellStyle name="60% - Акцент3 4" xfId="66"/>
    <cellStyle name="60% - Акцент3 5" xfId="67"/>
    <cellStyle name="60% - Акцент4 2" xfId="68"/>
    <cellStyle name="60% - Акцент4 2 2" xfId="415"/>
    <cellStyle name="60% - Акцент4 3" xfId="69"/>
    <cellStyle name="60% - Акцент4 3 2" xfId="70"/>
    <cellStyle name="60% - Акцент4 4" xfId="71"/>
    <cellStyle name="60% - Акцент4 5" xfId="72"/>
    <cellStyle name="60% - Акцент5 2" xfId="73"/>
    <cellStyle name="60% - Акцент5 2 2" xfId="416"/>
    <cellStyle name="60% - Акцент5 3" xfId="74"/>
    <cellStyle name="60% - Акцент5 3 2" xfId="75"/>
    <cellStyle name="60% - Акцент5 4" xfId="76"/>
    <cellStyle name="60% - Акцент6 2" xfId="77"/>
    <cellStyle name="60% - Акцент6 2 2" xfId="417"/>
    <cellStyle name="60% - Акцент6 3" xfId="78"/>
    <cellStyle name="60% - Акцент6 3 2" xfId="79"/>
    <cellStyle name="60% - Акцент6 4" xfId="80"/>
    <cellStyle name="60% - Акцент6 5" xfId="81"/>
    <cellStyle name="Excel Built-in Normal" xfId="82"/>
    <cellStyle name="m49048872" xfId="455"/>
    <cellStyle name="Normal_Claims" xfId="83"/>
    <cellStyle name="S5" xfId="418"/>
    <cellStyle name="TableStyleLight1" xfId="84"/>
    <cellStyle name="Акцент1 2" xfId="85"/>
    <cellStyle name="Акцент1 2 2" xfId="419"/>
    <cellStyle name="Акцент1 3" xfId="86"/>
    <cellStyle name="Акцент1 3 2" xfId="87"/>
    <cellStyle name="Акцент1 4" xfId="88"/>
    <cellStyle name="Акцент2 2" xfId="89"/>
    <cellStyle name="Акцент2 2 2" xfId="420"/>
    <cellStyle name="Акцент2 3" xfId="90"/>
    <cellStyle name="Акцент2 3 2" xfId="91"/>
    <cellStyle name="Акцент2 4" xfId="92"/>
    <cellStyle name="Акцент3 2" xfId="93"/>
    <cellStyle name="Акцент3 2 2" xfId="421"/>
    <cellStyle name="Акцент3 3" xfId="94"/>
    <cellStyle name="Акцент3 3 2" xfId="95"/>
    <cellStyle name="Акцент3 4" xfId="96"/>
    <cellStyle name="Акцент4 2" xfId="97"/>
    <cellStyle name="Акцент4 2 2" xfId="422"/>
    <cellStyle name="Акцент4 3" xfId="98"/>
    <cellStyle name="Акцент4 3 2" xfId="99"/>
    <cellStyle name="Акцент4 4" xfId="100"/>
    <cellStyle name="Акцент5 2" xfId="101"/>
    <cellStyle name="Акцент5 2 2" xfId="423"/>
    <cellStyle name="Акцент5 3" xfId="102"/>
    <cellStyle name="Акцент5 3 2" xfId="103"/>
    <cellStyle name="Акцент5 4" xfId="104"/>
    <cellStyle name="Акцент6 2" xfId="105"/>
    <cellStyle name="Акцент6 2 2" xfId="424"/>
    <cellStyle name="Акцент6 3" xfId="106"/>
    <cellStyle name="Акцент6 3 2" xfId="107"/>
    <cellStyle name="Акцент6 4" xfId="108"/>
    <cellStyle name="Ввод  2" xfId="109"/>
    <cellStyle name="Ввод  2 2" xfId="110"/>
    <cellStyle name="Ввод  2 3" xfId="425"/>
    <cellStyle name="Ввод  3" xfId="111"/>
    <cellStyle name="Ввод  3 2" xfId="112"/>
    <cellStyle name="Ввод  4" xfId="113"/>
    <cellStyle name="Вывод 2" xfId="114"/>
    <cellStyle name="Вывод 2 2" xfId="115"/>
    <cellStyle name="Вывод 2 3" xfId="426"/>
    <cellStyle name="Вывод 3" xfId="116"/>
    <cellStyle name="Вывод 3 2" xfId="117"/>
    <cellStyle name="Вывод 4" xfId="118"/>
    <cellStyle name="Вычисление 2" xfId="119"/>
    <cellStyle name="Вычисление 2 2" xfId="120"/>
    <cellStyle name="Вычисление 2 3" xfId="427"/>
    <cellStyle name="Вычисление 3" xfId="121"/>
    <cellStyle name="Вычисление 3 2" xfId="122"/>
    <cellStyle name="Вычисление 4" xfId="123"/>
    <cellStyle name="Гиперссылка" xfId="396" builtinId="8"/>
    <cellStyle name="Гиперссылка 2" xfId="124"/>
    <cellStyle name="Денежный 2" xfId="125"/>
    <cellStyle name="Заголовок 1 2" xfId="126"/>
    <cellStyle name="Заголовок 1 2 2" xfId="428"/>
    <cellStyle name="Заголовок 1 3" xfId="127"/>
    <cellStyle name="Заголовок 1 3 2" xfId="128"/>
    <cellStyle name="Заголовок 1 4" xfId="129"/>
    <cellStyle name="Заголовок 2 2" xfId="130"/>
    <cellStyle name="Заголовок 2 2 2" xfId="429"/>
    <cellStyle name="Заголовок 2 3" xfId="131"/>
    <cellStyle name="Заголовок 2 3 2" xfId="132"/>
    <cellStyle name="Заголовок 2 4" xfId="133"/>
    <cellStyle name="Заголовок 3 2" xfId="134"/>
    <cellStyle name="Заголовок 3 2 2" xfId="430"/>
    <cellStyle name="Заголовок 3 3" xfId="135"/>
    <cellStyle name="Заголовок 3 3 2" xfId="136"/>
    <cellStyle name="Заголовок 3 4" xfId="137"/>
    <cellStyle name="Заголовок 4 2" xfId="138"/>
    <cellStyle name="Заголовок 4 2 2" xfId="431"/>
    <cellStyle name="Заголовок 4 3" xfId="139"/>
    <cellStyle name="Заголовок 4 3 2" xfId="140"/>
    <cellStyle name="Заголовок 4 4" xfId="141"/>
    <cellStyle name="Итог 2" xfId="142"/>
    <cellStyle name="Итог 2 2" xfId="143"/>
    <cellStyle name="Итог 2 3" xfId="432"/>
    <cellStyle name="Итог 3" xfId="144"/>
    <cellStyle name="Итог 3 2" xfId="145"/>
    <cellStyle name="Итог 4" xfId="146"/>
    <cellStyle name="Контрольная ячейка 2" xfId="147"/>
    <cellStyle name="Контрольная ячейка 2 2" xfId="433"/>
    <cellStyle name="Контрольная ячейка 3" xfId="148"/>
    <cellStyle name="Контрольная ячейка 3 2" xfId="149"/>
    <cellStyle name="Контрольная ячейка 4" xfId="150"/>
    <cellStyle name="Название 2" xfId="151"/>
    <cellStyle name="Название 3" xfId="152"/>
    <cellStyle name="Название 3 2" xfId="153"/>
    <cellStyle name="Название 4" xfId="154"/>
    <cellStyle name="Нейтральный 2" xfId="155"/>
    <cellStyle name="Нейтральный 2 2" xfId="434"/>
    <cellStyle name="Нейтральный 3" xfId="156"/>
    <cellStyle name="Нейтральный 3 2" xfId="157"/>
    <cellStyle name="Нейтральный 4" xfId="158"/>
    <cellStyle name="Обычный" xfId="0" builtinId="0"/>
    <cellStyle name="Обычный 10" xfId="159"/>
    <cellStyle name="Обычный 10 2" xfId="160"/>
    <cellStyle name="Обычный 10 2 2" xfId="446"/>
    <cellStyle name="Обычный 10 2 3" xfId="445"/>
    <cellStyle name="Обычный 10 3" xfId="161"/>
    <cellStyle name="Обычный 10 3 2" xfId="447"/>
    <cellStyle name="Обычный 100" xfId="162"/>
    <cellStyle name="Обычный 101" xfId="163"/>
    <cellStyle name="Обычный 102" xfId="164"/>
    <cellStyle name="Обычный 103" xfId="165"/>
    <cellStyle name="Обычный 104" xfId="166"/>
    <cellStyle name="Обычный 105" xfId="167"/>
    <cellStyle name="Обычный 106" xfId="168"/>
    <cellStyle name="Обычный 107" xfId="169"/>
    <cellStyle name="Обычный 107 2" xfId="170"/>
    <cellStyle name="Обычный 108" xfId="171"/>
    <cellStyle name="Обычный 109" xfId="172"/>
    <cellStyle name="Обычный 11" xfId="173"/>
    <cellStyle name="Обычный 11 2" xfId="174"/>
    <cellStyle name="Обычный 11 3" xfId="399"/>
    <cellStyle name="Обычный 110" xfId="175"/>
    <cellStyle name="Обычный 111" xfId="176"/>
    <cellStyle name="Обычный 112" xfId="177"/>
    <cellStyle name="Обычный 113" xfId="393"/>
    <cellStyle name="Обычный 114" xfId="394"/>
    <cellStyle name="Обычный 12" xfId="178"/>
    <cellStyle name="Обычный 12 2" xfId="179"/>
    <cellStyle name="Обычный 12 2 2" xfId="448"/>
    <cellStyle name="Обычный 12 3" xfId="180"/>
    <cellStyle name="Обычный 12 4" xfId="181"/>
    <cellStyle name="Обычный 12 4 2" xfId="182"/>
    <cellStyle name="Обычный 12 4 3" xfId="183"/>
    <cellStyle name="Обычный 12 4 4" xfId="184"/>
    <cellStyle name="Обычный 12 4 4 2" xfId="185"/>
    <cellStyle name="Обычный 12 4 4 2 2" xfId="186"/>
    <cellStyle name="Обычный 12 4 4 2 3" xfId="187"/>
    <cellStyle name="Обычный 12 4 4 2 4" xfId="188"/>
    <cellStyle name="Обычный 12 4 4 2 5" xfId="189"/>
    <cellStyle name="Обычный 12 4 4 2 5 2" xfId="190"/>
    <cellStyle name="Обычный 12 4 4 3" xfId="191"/>
    <cellStyle name="Обычный 12 4 4 4" xfId="192"/>
    <cellStyle name="Обычный 12 4 4 5" xfId="193"/>
    <cellStyle name="Обычный 12 4 4 6" xfId="194"/>
    <cellStyle name="Обычный 12 4 4 7" xfId="195"/>
    <cellStyle name="Обычный 12 5" xfId="196"/>
    <cellStyle name="Обычный 13" xfId="197"/>
    <cellStyle name="Обычный 13 2" xfId="198"/>
    <cellStyle name="Обычный 13 3" xfId="449"/>
    <cellStyle name="Обычный 14" xfId="199"/>
    <cellStyle name="Обычный 14 2" xfId="450"/>
    <cellStyle name="Обычный 15" xfId="200"/>
    <cellStyle name="Обычный 16" xfId="201"/>
    <cellStyle name="Обычный 17" xfId="202"/>
    <cellStyle name="Обычный 18" xfId="203"/>
    <cellStyle name="Обычный 19" xfId="204"/>
    <cellStyle name="Обычный 2" xfId="1"/>
    <cellStyle name="Обычный 2 2" xfId="205"/>
    <cellStyle name="Обычный 2 2 2" xfId="206"/>
    <cellStyle name="Обычный 2 2 3" xfId="207"/>
    <cellStyle name="Обычный 2 3" xfId="208"/>
    <cellStyle name="Обычный 2 4" xfId="209"/>
    <cellStyle name="Обычный 2 4 3 2 2" xfId="391"/>
    <cellStyle name="Обычный 2 5" xfId="210"/>
    <cellStyle name="Обычный 2 5 2" xfId="211"/>
    <cellStyle name="Обычный 2 6" xfId="212"/>
    <cellStyle name="Обычный 2 7" xfId="213"/>
    <cellStyle name="Обычный 2 8" xfId="389"/>
    <cellStyle name="Обычный 20" xfId="214"/>
    <cellStyle name="Обычный 21" xfId="215"/>
    <cellStyle name="Обычный 22" xfId="216"/>
    <cellStyle name="Обычный 23" xfId="217"/>
    <cellStyle name="Обычный 24" xfId="218"/>
    <cellStyle name="Обычный 25" xfId="219"/>
    <cellStyle name="Обычный 26" xfId="220"/>
    <cellStyle name="Обычный 27" xfId="221"/>
    <cellStyle name="Обычный 28" xfId="222"/>
    <cellStyle name="Обычный 29" xfId="223"/>
    <cellStyle name="Обычный 3" xfId="224"/>
    <cellStyle name="Обычный 3 2" xfId="225"/>
    <cellStyle name="Обычный 3 2 2" xfId="226"/>
    <cellStyle name="Обычный 3 3" xfId="227"/>
    <cellStyle name="Обычный 3 4" xfId="228"/>
    <cellStyle name="Обычный 3 5" xfId="229"/>
    <cellStyle name="Обычный 30" xfId="230"/>
    <cellStyle name="Обычный 31" xfId="231"/>
    <cellStyle name="Обычный 32" xfId="232"/>
    <cellStyle name="Обычный 33" xfId="233"/>
    <cellStyle name="Обычный 34" xfId="234"/>
    <cellStyle name="Обычный 35" xfId="235"/>
    <cellStyle name="Обычный 36" xfId="236"/>
    <cellStyle name="Обычный 37" xfId="237"/>
    <cellStyle name="Обычный 38" xfId="238"/>
    <cellStyle name="Обычный 39" xfId="239"/>
    <cellStyle name="Обычный 4" xfId="240"/>
    <cellStyle name="Обычный 4 2" xfId="241"/>
    <cellStyle name="Обычный 4 3" xfId="242"/>
    <cellStyle name="Обычный 4 4" xfId="243"/>
    <cellStyle name="Обычный 4 5" xfId="244"/>
    <cellStyle name="Обычный 4 6" xfId="245"/>
    <cellStyle name="Обычный 4 7" xfId="246"/>
    <cellStyle name="Обычный 4_апрель 2013-..." xfId="247"/>
    <cellStyle name="Обычный 40" xfId="248"/>
    <cellStyle name="Обычный 41" xfId="249"/>
    <cellStyle name="Обычный 42" xfId="250"/>
    <cellStyle name="Обычный 43" xfId="251"/>
    <cellStyle name="Обычный 44" xfId="252"/>
    <cellStyle name="Обычный 45" xfId="253"/>
    <cellStyle name="Обычный 46" xfId="254"/>
    <cellStyle name="Обычный 47" xfId="255"/>
    <cellStyle name="Обычный 48" xfId="256"/>
    <cellStyle name="Обычный 49" xfId="257"/>
    <cellStyle name="Обычный 5" xfId="258"/>
    <cellStyle name="Обычный 5 2" xfId="259"/>
    <cellStyle name="Обычный 5 3" xfId="435"/>
    <cellStyle name="Обычный 50" xfId="260"/>
    <cellStyle name="Обычный 51" xfId="261"/>
    <cellStyle name="Обычный 52" xfId="262"/>
    <cellStyle name="Обычный 53" xfId="263"/>
    <cellStyle name="Обычный 54" xfId="264"/>
    <cellStyle name="Обычный 54 2" xfId="265"/>
    <cellStyle name="Обычный 55" xfId="266"/>
    <cellStyle name="Обычный 56" xfId="267"/>
    <cellStyle name="Обычный 57" xfId="268"/>
    <cellStyle name="Обычный 57 10" xfId="269"/>
    <cellStyle name="Обычный 57 11" xfId="270"/>
    <cellStyle name="Обычный 57 12" xfId="271"/>
    <cellStyle name="Обычный 57 13" xfId="272"/>
    <cellStyle name="Обычный 57 14" xfId="273"/>
    <cellStyle name="Обычный 57 14 2" xfId="274"/>
    <cellStyle name="Обычный 57 15" xfId="275"/>
    <cellStyle name="Обычный 57 16" xfId="276"/>
    <cellStyle name="Обычный 57 17" xfId="277"/>
    <cellStyle name="Обычный 57 18" xfId="278"/>
    <cellStyle name="Обычный 57 19" xfId="279"/>
    <cellStyle name="Обычный 57 2" xfId="280"/>
    <cellStyle name="Обычный 57 3" xfId="281"/>
    <cellStyle name="Обычный 57 4" xfId="282"/>
    <cellStyle name="Обычный 57 5" xfId="283"/>
    <cellStyle name="Обычный 57 6" xfId="284"/>
    <cellStyle name="Обычный 57 7" xfId="285"/>
    <cellStyle name="Обычный 57 8" xfId="286"/>
    <cellStyle name="Обычный 57 9" xfId="287"/>
    <cellStyle name="Обычный 58" xfId="288"/>
    <cellStyle name="Обычный 59" xfId="289"/>
    <cellStyle name="Обычный 6" xfId="290"/>
    <cellStyle name="Обычный 6 2" xfId="291"/>
    <cellStyle name="Обычный 6 2 2" xfId="452"/>
    <cellStyle name="Обычный 6 2 3" xfId="451"/>
    <cellStyle name="Обычный 6 3" xfId="453"/>
    <cellStyle name="Обычный 60" xfId="292"/>
    <cellStyle name="Обычный 61" xfId="293"/>
    <cellStyle name="Обычный 62" xfId="294"/>
    <cellStyle name="Обычный 63" xfId="295"/>
    <cellStyle name="Обычный 64" xfId="296"/>
    <cellStyle name="Обычный 65" xfId="297"/>
    <cellStyle name="Обычный 66" xfId="298"/>
    <cellStyle name="Обычный 67" xfId="299"/>
    <cellStyle name="Обычный 68" xfId="300"/>
    <cellStyle name="Обычный 69" xfId="301"/>
    <cellStyle name="Обычный 7" xfId="302"/>
    <cellStyle name="Обычный 7 2" xfId="303"/>
    <cellStyle name="Обычный 70" xfId="304"/>
    <cellStyle name="Обычный 71" xfId="305"/>
    <cellStyle name="Обычный 72" xfId="306"/>
    <cellStyle name="Обычный 73" xfId="307"/>
    <cellStyle name="Обычный 74" xfId="308"/>
    <cellStyle name="Обычный 75" xfId="309"/>
    <cellStyle name="Обычный 76" xfId="310"/>
    <cellStyle name="Обычный 77" xfId="311"/>
    <cellStyle name="Обычный 77 2" xfId="312"/>
    <cellStyle name="Обычный 77 3" xfId="313"/>
    <cellStyle name="Обычный 78" xfId="314"/>
    <cellStyle name="Обычный 79" xfId="315"/>
    <cellStyle name="Обычный 79 2" xfId="316"/>
    <cellStyle name="Обычный 79 3" xfId="317"/>
    <cellStyle name="Обычный 8" xfId="318"/>
    <cellStyle name="Обычный 8 2" xfId="319"/>
    <cellStyle name="Обычный 8 2 2" xfId="454"/>
    <cellStyle name="Обычный 8 3" xfId="436"/>
    <cellStyle name="Обычный 80" xfId="320"/>
    <cellStyle name="Обычный 81" xfId="321"/>
    <cellStyle name="Обычный 82" xfId="322"/>
    <cellStyle name="Обычный 82 2" xfId="323"/>
    <cellStyle name="Обычный 82 3" xfId="324"/>
    <cellStyle name="Обычный 82 4" xfId="325"/>
    <cellStyle name="Обычный 83" xfId="326"/>
    <cellStyle name="Обычный 84" xfId="327"/>
    <cellStyle name="Обычный 84 2" xfId="328"/>
    <cellStyle name="Обычный 85" xfId="329"/>
    <cellStyle name="Обычный 85 2" xfId="330"/>
    <cellStyle name="Обычный 86" xfId="331"/>
    <cellStyle name="Обычный 87" xfId="332"/>
    <cellStyle name="Обычный 88" xfId="333"/>
    <cellStyle name="Обычный 89" xfId="334"/>
    <cellStyle name="Обычный 9" xfId="335"/>
    <cellStyle name="Обычный 9 2" xfId="336"/>
    <cellStyle name="Обычный 9 3" xfId="444"/>
    <cellStyle name="Обычный 90" xfId="337"/>
    <cellStyle name="Обычный 91" xfId="338"/>
    <cellStyle name="Обычный 92" xfId="339"/>
    <cellStyle name="Обычный 93" xfId="340"/>
    <cellStyle name="Обычный 94" xfId="341"/>
    <cellStyle name="Обычный 95" xfId="342"/>
    <cellStyle name="Обычный 96" xfId="343"/>
    <cellStyle name="Обычный 97" xfId="344"/>
    <cellStyle name="Обычный 98" xfId="345"/>
    <cellStyle name="Обычный 99" xfId="346"/>
    <cellStyle name="Плохой 2" xfId="347"/>
    <cellStyle name="Плохой 2 2" xfId="437"/>
    <cellStyle name="Плохой 3" xfId="348"/>
    <cellStyle name="Плохой 3 2" xfId="349"/>
    <cellStyle name="Плохой 4" xfId="350"/>
    <cellStyle name="Пояснение 2" xfId="351"/>
    <cellStyle name="Пояснение 2 2" xfId="438"/>
    <cellStyle name="Пояснение 3" xfId="352"/>
    <cellStyle name="Пояснение 3 2" xfId="353"/>
    <cellStyle name="Пояснение 4" xfId="354"/>
    <cellStyle name="Примечание 2" xfId="355"/>
    <cellStyle name="Примечание 2 2" xfId="356"/>
    <cellStyle name="Примечание 2 3" xfId="357"/>
    <cellStyle name="Примечание 3" xfId="358"/>
    <cellStyle name="Примечание 3 2" xfId="359"/>
    <cellStyle name="Примечание 3 3" xfId="360"/>
    <cellStyle name="Примечание 4" xfId="361"/>
    <cellStyle name="Примечание 4 2" xfId="362"/>
    <cellStyle name="Процентный" xfId="392" builtinId="5"/>
    <cellStyle name="Процентный 2" xfId="363"/>
    <cellStyle name="Процентный 3" xfId="364"/>
    <cellStyle name="Процентный 4" xfId="365"/>
    <cellStyle name="Процентный 5" xfId="366"/>
    <cellStyle name="Процентный 6" xfId="388"/>
    <cellStyle name="Процентный 7" xfId="395"/>
    <cellStyle name="Процентный 8" xfId="397"/>
    <cellStyle name="Связанная ячейка 2" xfId="367"/>
    <cellStyle name="Связанная ячейка 2 2" xfId="439"/>
    <cellStyle name="Связанная ячейка 3" xfId="368"/>
    <cellStyle name="Связанная ячейка 3 2" xfId="369"/>
    <cellStyle name="Связанная ячейка 4" xfId="370"/>
    <cellStyle name="Стиль 1" xfId="371"/>
    <cellStyle name="Стиль 1 2" xfId="440"/>
    <cellStyle name="Текст предупреждения 2" xfId="372"/>
    <cellStyle name="Текст предупреждения 2 2" xfId="441"/>
    <cellStyle name="Текст предупреждения 3" xfId="373"/>
    <cellStyle name="Текст предупреждения 3 2" xfId="374"/>
    <cellStyle name="Текст предупреждения 4" xfId="375"/>
    <cellStyle name="Тысячи [0]_sl100" xfId="376"/>
    <cellStyle name="Тысячи_sl100" xfId="377"/>
    <cellStyle name="Финансовый" xfId="457" builtinId="3"/>
    <cellStyle name="Финансовый 2" xfId="378"/>
    <cellStyle name="Финансовый 2 2" xfId="379"/>
    <cellStyle name="Финансовый 2 3" xfId="390"/>
    <cellStyle name="Финансовый 2 4" xfId="442"/>
    <cellStyle name="Финансовый 3" xfId="380"/>
    <cellStyle name="Финансовый 4" xfId="381"/>
    <cellStyle name="Финансовый 5" xfId="382"/>
    <cellStyle name="Финансовый 6" xfId="387"/>
    <cellStyle name="Финансовый 7" xfId="398"/>
    <cellStyle name="Финансовый 8" xfId="456"/>
    <cellStyle name="Финансовый 9" xfId="458"/>
    <cellStyle name="Хороший 2" xfId="383"/>
    <cellStyle name="Хороший 2 2" xfId="443"/>
    <cellStyle name="Хороший 3" xfId="384"/>
    <cellStyle name="Хороший 3 2" xfId="385"/>
    <cellStyle name="Хороший 4" xfId="386"/>
  </cellStyles>
  <dxfs count="0"/>
  <tableStyles count="1" defaultTableStyle="TableStyleMedium2" defaultPivotStyle="PivotStyleLight16">
    <tableStyle name="Стиль сводной таблицы 1" table="0" count="0"/>
  </tableStyles>
  <colors>
    <mruColors>
      <color rgb="FFCCFFFF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'1'!$B$8</c:f>
              <c:strCache>
                <c:ptCount val="1"/>
                <c:pt idx="0">
                  <c:v>ЗПИФ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'1'!$C$6:$V$6</c:f>
              <c:strCache>
                <c:ptCount val="20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</c:strCache>
            </c:strRef>
          </c:cat>
          <c:val>
            <c:numRef>
              <c:f>'1'!$C$8:$V$8</c:f>
              <c:numCache>
                <c:formatCode>0.0</c:formatCode>
                <c:ptCount val="20"/>
                <c:pt idx="0">
                  <c:v>33.340433650000001</c:v>
                </c:pt>
                <c:pt idx="1">
                  <c:v>-25.973947215020033</c:v>
                </c:pt>
                <c:pt idx="2">
                  <c:v>57.626815649489998</c:v>
                </c:pt>
                <c:pt idx="3">
                  <c:v>75.367507540369985</c:v>
                </c:pt>
                <c:pt idx="4">
                  <c:v>102.99228324466999</c:v>
                </c:pt>
                <c:pt idx="5">
                  <c:v>-19.339361374420001</c:v>
                </c:pt>
                <c:pt idx="6">
                  <c:v>41.473512418120002</c:v>
                </c:pt>
                <c:pt idx="7">
                  <c:v>237.82060366112998</c:v>
                </c:pt>
                <c:pt idx="8">
                  <c:v>48.079628054810001</c:v>
                </c:pt>
                <c:pt idx="9">
                  <c:v>49.004248349489991</c:v>
                </c:pt>
                <c:pt idx="10">
                  <c:v>2.2257212645899962</c:v>
                </c:pt>
                <c:pt idx="11">
                  <c:v>43.068599893450013</c:v>
                </c:pt>
                <c:pt idx="12">
                  <c:v>71.897467919269999</c:v>
                </c:pt>
                <c:pt idx="13">
                  <c:v>58.206844306780013</c:v>
                </c:pt>
                <c:pt idx="14">
                  <c:v>244.76190949094999</c:v>
                </c:pt>
                <c:pt idx="15">
                  <c:v>148.39850165019601</c:v>
                </c:pt>
                <c:pt idx="16" formatCode="General">
                  <c:v>42.3</c:v>
                </c:pt>
                <c:pt idx="17" formatCode="General">
                  <c:v>108.3</c:v>
                </c:pt>
                <c:pt idx="18">
                  <c:v>98.316782544958997</c:v>
                </c:pt>
                <c:pt idx="19">
                  <c:v>172.87588823968301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EB-4698-A3AF-CB98EE9F3C47}"/>
            </c:ext>
          </c:extLst>
        </c:ser>
        <c:ser>
          <c:idx val="2"/>
          <c:order val="2"/>
          <c:tx>
            <c:strRef>
              <c:f>'1'!$B$9</c:f>
              <c:strCache>
                <c:ptCount val="1"/>
                <c:pt idx="0">
                  <c:v>ОПИФ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'1'!$C$6:$V$6</c:f>
              <c:strCache>
                <c:ptCount val="20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</c:strCache>
            </c:strRef>
          </c:cat>
          <c:val>
            <c:numRef>
              <c:f>'1'!$C$9:$V$9</c:f>
              <c:numCache>
                <c:formatCode>0.0</c:formatCode>
                <c:ptCount val="20"/>
                <c:pt idx="0">
                  <c:v>1.3614831699999996</c:v>
                </c:pt>
                <c:pt idx="1">
                  <c:v>0.7</c:v>
                </c:pt>
                <c:pt idx="2">
                  <c:v>3.7612903721699862</c:v>
                </c:pt>
                <c:pt idx="3">
                  <c:v>6.5383163483900031</c:v>
                </c:pt>
                <c:pt idx="4">
                  <c:v>11.428548826740002</c:v>
                </c:pt>
                <c:pt idx="5">
                  <c:v>18.509513302550001</c:v>
                </c:pt>
                <c:pt idx="6">
                  <c:v>20.34090839117</c:v>
                </c:pt>
                <c:pt idx="7">
                  <c:v>22.290699136949982</c:v>
                </c:pt>
                <c:pt idx="8">
                  <c:v>36.222981051279959</c:v>
                </c:pt>
                <c:pt idx="9">
                  <c:v>40.688125968569992</c:v>
                </c:pt>
                <c:pt idx="10">
                  <c:v>10.084926587309983</c:v>
                </c:pt>
                <c:pt idx="11">
                  <c:v>-2.6727790350361751</c:v>
                </c:pt>
                <c:pt idx="12">
                  <c:v>-5.5424840664259136</c:v>
                </c:pt>
                <c:pt idx="13">
                  <c:v>5.7248337836590295</c:v>
                </c:pt>
                <c:pt idx="14">
                  <c:v>28.058415925618299</c:v>
                </c:pt>
                <c:pt idx="15">
                  <c:v>62.334800914713</c:v>
                </c:pt>
                <c:pt idx="16" formatCode="General">
                  <c:v>25.2</c:v>
                </c:pt>
                <c:pt idx="17" formatCode="General">
                  <c:v>38.1</c:v>
                </c:pt>
                <c:pt idx="18">
                  <c:v>40.116113085616</c:v>
                </c:pt>
                <c:pt idx="19">
                  <c:v>69.356568972016007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EB-4698-A3AF-CB98EE9F3C47}"/>
            </c:ext>
          </c:extLst>
        </c:ser>
        <c:ser>
          <c:idx val="3"/>
          <c:order val="3"/>
          <c:tx>
            <c:strRef>
              <c:f>'1'!$B$10</c:f>
              <c:strCache>
                <c:ptCount val="1"/>
                <c:pt idx="0">
                  <c:v>ИПИФ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'1'!$C$6:$V$6</c:f>
              <c:strCache>
                <c:ptCount val="20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</c:strCache>
            </c:strRef>
          </c:cat>
          <c:val>
            <c:numRef>
              <c:f>'1'!$C$10:$V$10</c:f>
              <c:numCache>
                <c:formatCode>0.0</c:formatCode>
                <c:ptCount val="20"/>
                <c:pt idx="0">
                  <c:v>-3.056616113</c:v>
                </c:pt>
                <c:pt idx="1">
                  <c:v>-0.2</c:v>
                </c:pt>
                <c:pt idx="2">
                  <c:v>-0.20922751863999967</c:v>
                </c:pt>
                <c:pt idx="3">
                  <c:v>-1.2327410903200007</c:v>
                </c:pt>
                <c:pt idx="4">
                  <c:v>4.630830419999999E-2</c:v>
                </c:pt>
                <c:pt idx="5">
                  <c:v>0.87938478684999988</c:v>
                </c:pt>
                <c:pt idx="6">
                  <c:v>-4.6050901409999997E-2</c:v>
                </c:pt>
                <c:pt idx="7">
                  <c:v>0.27496622512999991</c:v>
                </c:pt>
                <c:pt idx="8">
                  <c:v>1.5757083574400002</c:v>
                </c:pt>
                <c:pt idx="9">
                  <c:v>2.8100939680199994</c:v>
                </c:pt>
                <c:pt idx="10">
                  <c:v>1.6487807066799998</c:v>
                </c:pt>
                <c:pt idx="11">
                  <c:v>2.5168578474240255</c:v>
                </c:pt>
                <c:pt idx="12">
                  <c:v>14.4704299385205</c:v>
                </c:pt>
                <c:pt idx="13">
                  <c:v>3.4698531628442244</c:v>
                </c:pt>
                <c:pt idx="14">
                  <c:v>0.63588089904067502</c:v>
                </c:pt>
                <c:pt idx="15">
                  <c:v>1.3236645177440001</c:v>
                </c:pt>
                <c:pt idx="16" formatCode="General">
                  <c:v>1.1000000000000001</c:v>
                </c:pt>
                <c:pt idx="17" formatCode="General">
                  <c:v>2.4</c:v>
                </c:pt>
                <c:pt idx="18">
                  <c:v>6.1913783694999998</c:v>
                </c:pt>
                <c:pt idx="19">
                  <c:v>7.3496252429510003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EB-4698-A3AF-CB98EE9F3C47}"/>
            </c:ext>
          </c:extLst>
        </c:ser>
        <c:ser>
          <c:idx val="4"/>
          <c:order val="4"/>
          <c:tx>
            <c:strRef>
              <c:f>'1'!$B$11</c:f>
              <c:strCache>
                <c:ptCount val="1"/>
                <c:pt idx="0">
                  <c:v>БПИФ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'1'!$C$6:$V$6</c:f>
              <c:strCache>
                <c:ptCount val="20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</c:strCache>
            </c:strRef>
          </c:cat>
          <c:val>
            <c:numRef>
              <c:f>'1'!$C$11:$V$11</c:f>
              <c:numCache>
                <c:formatCode>General</c:formatCode>
                <c:ptCount val="20"/>
                <c:pt idx="10">
                  <c:v>0.2</c:v>
                </c:pt>
                <c:pt idx="11" formatCode="0.0">
                  <c:v>0.83077332116439984</c:v>
                </c:pt>
                <c:pt idx="12" formatCode="0.0">
                  <c:v>2.6517320537511244</c:v>
                </c:pt>
                <c:pt idx="13" formatCode="0.0">
                  <c:v>2.3068829396173003</c:v>
                </c:pt>
                <c:pt idx="14" formatCode="0.0">
                  <c:v>4.5898434881941004</c:v>
                </c:pt>
                <c:pt idx="15" formatCode="0.0">
                  <c:v>5.060072474769</c:v>
                </c:pt>
                <c:pt idx="16" formatCode="0.0">
                  <c:v>6.1</c:v>
                </c:pt>
                <c:pt idx="17">
                  <c:v>13.3</c:v>
                </c:pt>
                <c:pt idx="18" formatCode="0.0">
                  <c:v>35.151169922457001</c:v>
                </c:pt>
                <c:pt idx="19" formatCode="0.0">
                  <c:v>25.505250463018999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EB-4698-A3AF-CB98EE9F3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073664"/>
        <c:axId val="145075200"/>
      </c:barChart>
      <c:lineChart>
        <c:grouping val="standard"/>
        <c:varyColors val="0"/>
        <c:ser>
          <c:idx val="0"/>
          <c:order val="0"/>
          <c:tx>
            <c:strRef>
              <c:f>'1'!$B$7</c:f>
              <c:strCache>
                <c:ptCount val="1"/>
                <c:pt idx="0">
                  <c:v>Итого нетто-приток/отток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'1'!$C$6:$V$6</c:f>
              <c:strCache>
                <c:ptCount val="20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</c:strCache>
            </c:strRef>
          </c:cat>
          <c:val>
            <c:numRef>
              <c:f>'1'!$C$7:$V$7</c:f>
              <c:numCache>
                <c:formatCode>0.0</c:formatCode>
                <c:ptCount val="20"/>
                <c:pt idx="0">
                  <c:v>31.645300707000001</c:v>
                </c:pt>
                <c:pt idx="1">
                  <c:v>-25.47585624551003</c:v>
                </c:pt>
                <c:pt idx="2">
                  <c:v>61.178878503020016</c:v>
                </c:pt>
                <c:pt idx="3">
                  <c:v>80.673082798440007</c:v>
                </c:pt>
                <c:pt idx="4">
                  <c:v>114.46714037561</c:v>
                </c:pt>
                <c:pt idx="5">
                  <c:v>4.9536714980000007E-2</c:v>
                </c:pt>
                <c:pt idx="6">
                  <c:v>61.76836990788</c:v>
                </c:pt>
                <c:pt idx="7">
                  <c:v>260.38626902321005</c:v>
                </c:pt>
                <c:pt idx="8">
                  <c:v>85.878317463529967</c:v>
                </c:pt>
                <c:pt idx="9">
                  <c:v>92.502468286079989</c:v>
                </c:pt>
                <c:pt idx="10">
                  <c:v>14.159428558579979</c:v>
                </c:pt>
                <c:pt idx="11">
                  <c:v>43.74345202700227</c:v>
                </c:pt>
                <c:pt idx="12">
                  <c:v>83.4771458451157</c:v>
                </c:pt>
                <c:pt idx="13">
                  <c:v>69.708414192900563</c:v>
                </c:pt>
                <c:pt idx="14">
                  <c:v>278.04604980380304</c:v>
                </c:pt>
                <c:pt idx="15">
                  <c:v>217.11703955742399</c:v>
                </c:pt>
                <c:pt idx="16" formatCode="General">
                  <c:v>74.7</c:v>
                </c:pt>
                <c:pt idx="17" formatCode="General">
                  <c:v>162.1</c:v>
                </c:pt>
                <c:pt idx="18">
                  <c:v>179.77544392253299</c:v>
                </c:pt>
                <c:pt idx="19">
                  <c:v>275.08733291766998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EB-4698-A3AF-CB98EE9F3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073664"/>
        <c:axId val="145075200"/>
      </c:lineChart>
      <c:catAx>
        <c:axId val="145073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5075200"/>
        <c:crosses val="autoZero"/>
        <c:auto val="1"/>
        <c:lblAlgn val="ctr"/>
        <c:lblOffset val="100"/>
        <c:noMultiLvlLbl val="0"/>
      </c:catAx>
      <c:valAx>
        <c:axId val="14507520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5073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64679013268296E-2"/>
          <c:y val="4.0379180904182993E-2"/>
          <c:w val="0.83806390623695937"/>
          <c:h val="0.5811913579469110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'10'!$B$6</c:f>
              <c:strCache>
                <c:ptCount val="1"/>
                <c:pt idx="0">
                  <c:v>Облигации российских эмитентов 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'10'!$C$5:$I$5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'10'!$C$6:$I$6</c:f>
              <c:numCache>
                <c:formatCode>0%</c:formatCode>
                <c:ptCount val="7"/>
                <c:pt idx="0">
                  <c:v>0.17236387379367663</c:v>
                </c:pt>
                <c:pt idx="1">
                  <c:v>0.13668329947322932</c:v>
                </c:pt>
                <c:pt idx="2">
                  <c:v>0.10575942019218697</c:v>
                </c:pt>
                <c:pt idx="3">
                  <c:v>0.13036824514023393</c:v>
                </c:pt>
                <c:pt idx="4">
                  <c:v>0.12577081024074246</c:v>
                </c:pt>
                <c:pt idx="5">
                  <c:v>0.2554186900117808</c:v>
                </c:pt>
                <c:pt idx="6">
                  <c:v>0.23353615213115717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4A-40BC-AC59-10191713E938}"/>
            </c:ext>
          </c:extLst>
        </c:ser>
        <c:ser>
          <c:idx val="1"/>
          <c:order val="1"/>
          <c:tx>
            <c:strRef>
              <c:f>'10'!$B$7</c:f>
              <c:strCache>
                <c:ptCount val="1"/>
                <c:pt idx="0">
                  <c:v>Иностранные ценные бумаги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'10'!$C$5:$I$5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'10'!$C$7:$I$7</c:f>
              <c:numCache>
                <c:formatCode>0%</c:formatCode>
                <c:ptCount val="7"/>
                <c:pt idx="0">
                  <c:v>0.41756906535312893</c:v>
                </c:pt>
                <c:pt idx="1">
                  <c:v>0.36740140060599352</c:v>
                </c:pt>
                <c:pt idx="2">
                  <c:v>0.40156877641713024</c:v>
                </c:pt>
                <c:pt idx="3">
                  <c:v>0.37742426032632953</c:v>
                </c:pt>
                <c:pt idx="4">
                  <c:v>0.43584062785053107</c:v>
                </c:pt>
                <c:pt idx="5">
                  <c:v>0.33188694229730331</c:v>
                </c:pt>
                <c:pt idx="6">
                  <c:v>0.37841773424250047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4A-40BC-AC59-10191713E938}"/>
            </c:ext>
          </c:extLst>
        </c:ser>
        <c:ser>
          <c:idx val="2"/>
          <c:order val="2"/>
          <c:tx>
            <c:strRef>
              <c:f>'10'!$B$8</c:f>
              <c:strCache>
                <c:ptCount val="1"/>
                <c:pt idx="0">
                  <c:v>Государственные ценные бумаги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'10'!$C$5:$I$5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'10'!$C$8:$I$8</c:f>
              <c:numCache>
                <c:formatCode>0%</c:formatCode>
                <c:ptCount val="7"/>
                <c:pt idx="0">
                  <c:v>0.25520396590495648</c:v>
                </c:pt>
                <c:pt idx="1">
                  <c:v>0.29811141255186285</c:v>
                </c:pt>
                <c:pt idx="2">
                  <c:v>0.30661381558837347</c:v>
                </c:pt>
                <c:pt idx="3">
                  <c:v>0.29016101623494933</c:v>
                </c:pt>
                <c:pt idx="4">
                  <c:v>0.25408544057115301</c:v>
                </c:pt>
                <c:pt idx="5">
                  <c:v>0.22477697317367862</c:v>
                </c:pt>
                <c:pt idx="6">
                  <c:v>0.19113277614542629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4A-40BC-AC59-10191713E938}"/>
            </c:ext>
          </c:extLst>
        </c:ser>
        <c:ser>
          <c:idx val="3"/>
          <c:order val="3"/>
          <c:tx>
            <c:strRef>
              <c:f>'10'!$B$9</c:f>
              <c:strCache>
                <c:ptCount val="1"/>
                <c:pt idx="0">
                  <c:v>Акции российских эмитентов (обыкновенные + привилегированные)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'10'!$C$5:$I$5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'10'!$C$9:$I$9</c:f>
              <c:numCache>
                <c:formatCode>0%</c:formatCode>
                <c:ptCount val="7"/>
                <c:pt idx="0">
                  <c:v>0.14045192472132728</c:v>
                </c:pt>
                <c:pt idx="1">
                  <c:v>0.17127198152485928</c:v>
                </c:pt>
                <c:pt idx="2">
                  <c:v>0.1659309140298926</c:v>
                </c:pt>
                <c:pt idx="3">
                  <c:v>0.15706496231373127</c:v>
                </c:pt>
                <c:pt idx="4">
                  <c:v>0.15075385763986462</c:v>
                </c:pt>
                <c:pt idx="5">
                  <c:v>0.12500612448371495</c:v>
                </c:pt>
                <c:pt idx="6">
                  <c:v>0.12962480830339065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4A-40BC-AC59-10191713E938}"/>
            </c:ext>
          </c:extLst>
        </c:ser>
        <c:ser>
          <c:idx val="4"/>
          <c:order val="4"/>
          <c:tx>
            <c:strRef>
              <c:f>'10'!$B$10</c:f>
              <c:strCache>
                <c:ptCount val="1"/>
                <c:pt idx="0">
                  <c:v>Прочие активы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'10'!$C$5:$I$5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'10'!$C$10:$I$10</c:f>
              <c:numCache>
                <c:formatCode>0%</c:formatCode>
                <c:ptCount val="7"/>
                <c:pt idx="0">
                  <c:v>1.4411170226910679E-2</c:v>
                </c:pt>
                <c:pt idx="1">
                  <c:v>2.6531905844055018E-2</c:v>
                </c:pt>
                <c:pt idx="2">
                  <c:v>2.0127073772416727E-2</c:v>
                </c:pt>
                <c:pt idx="3">
                  <c:v>4.498151598475595E-2</c:v>
                </c:pt>
                <c:pt idx="4">
                  <c:v>3.3549263697708873E-2</c:v>
                </c:pt>
                <c:pt idx="5">
                  <c:v>0.06</c:v>
                </c:pt>
                <c:pt idx="6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4A-40BC-AC59-10191713E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960192"/>
        <c:axId val="45970176"/>
      </c:barChart>
      <c:catAx>
        <c:axId val="45960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5970176"/>
        <c:crosses val="autoZero"/>
        <c:auto val="1"/>
        <c:lblAlgn val="ctr"/>
        <c:lblOffset val="100"/>
        <c:noMultiLvlLbl val="0"/>
      </c:catAx>
      <c:valAx>
        <c:axId val="4597017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45960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6062017389830727E-2"/>
          <c:y val="0.71913728383125985"/>
          <c:w val="0.95727128866904465"/>
          <c:h val="0.2785362210433832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06909192216895"/>
          <c:y val="3.8407256055018442E-2"/>
          <c:w val="0.8056229563483337"/>
          <c:h val="0.6069444167580317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'11'!$B$6</c:f>
              <c:strCache>
                <c:ptCount val="1"/>
                <c:pt idx="0">
                  <c:v>Russian Bonds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'11'!$C$5:$E$5</c:f>
              <c:strCache>
                <c:ptCount val="3"/>
                <c:pt idx="0">
                  <c:v>2019</c:v>
                </c:pt>
                <c:pt idx="1">
                  <c:v>2020</c:v>
                </c:pt>
                <c:pt idx="2">
                  <c:v>1кв2021</c:v>
                </c:pt>
              </c:strCache>
            </c:strRef>
          </c:cat>
          <c:val>
            <c:numRef>
              <c:f>'11'!$C$6:$E$6</c:f>
              <c:numCache>
                <c:formatCode>0%</c:formatCode>
                <c:ptCount val="3"/>
                <c:pt idx="0">
                  <c:v>0.48407643312101911</c:v>
                </c:pt>
                <c:pt idx="1">
                  <c:v>0.42819148936170215</c:v>
                </c:pt>
                <c:pt idx="2">
                  <c:v>0.38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1F-4631-91EE-906F1AFC7313}"/>
            </c:ext>
          </c:extLst>
        </c:ser>
        <c:ser>
          <c:idx val="1"/>
          <c:order val="1"/>
          <c:tx>
            <c:strRef>
              <c:f>'11'!$B$7</c:f>
              <c:strCache>
                <c:ptCount val="1"/>
                <c:pt idx="0">
                  <c:v>Russian Stocks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'11'!$C$5:$E$5</c:f>
              <c:strCache>
                <c:ptCount val="3"/>
                <c:pt idx="0">
                  <c:v>2019</c:v>
                </c:pt>
                <c:pt idx="1">
                  <c:v>2020</c:v>
                </c:pt>
                <c:pt idx="2">
                  <c:v>1кв2021</c:v>
                </c:pt>
              </c:strCache>
            </c:strRef>
          </c:cat>
          <c:val>
            <c:numRef>
              <c:f>'11'!$C$7:$E$7</c:f>
              <c:numCache>
                <c:formatCode>0%</c:formatCode>
                <c:ptCount val="3"/>
                <c:pt idx="0">
                  <c:v>0.20382165605095542</c:v>
                </c:pt>
                <c:pt idx="1">
                  <c:v>0.18882978723404256</c:v>
                </c:pt>
                <c:pt idx="2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1F-4631-91EE-906F1AFC7313}"/>
            </c:ext>
          </c:extLst>
        </c:ser>
        <c:ser>
          <c:idx val="2"/>
          <c:order val="2"/>
          <c:tx>
            <c:strRef>
              <c:f>'11'!$B$8</c:f>
              <c:strCache>
                <c:ptCount val="1"/>
                <c:pt idx="0">
                  <c:v>Balanced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'11'!$C$5:$E$5</c:f>
              <c:strCache>
                <c:ptCount val="3"/>
                <c:pt idx="0">
                  <c:v>2019</c:v>
                </c:pt>
                <c:pt idx="1">
                  <c:v>2020</c:v>
                </c:pt>
                <c:pt idx="2">
                  <c:v>1кв2021</c:v>
                </c:pt>
              </c:strCache>
            </c:strRef>
          </c:cat>
          <c:val>
            <c:numRef>
              <c:f>'11'!$C$8:$E$8</c:f>
              <c:numCache>
                <c:formatCode>0%</c:formatCode>
                <c:ptCount val="3"/>
                <c:pt idx="0">
                  <c:v>0.13800424628450106</c:v>
                </c:pt>
                <c:pt idx="1">
                  <c:v>0.11170212765957446</c:v>
                </c:pt>
                <c:pt idx="2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1F-4631-91EE-906F1AFC7313}"/>
            </c:ext>
          </c:extLst>
        </c:ser>
        <c:ser>
          <c:idx val="3"/>
          <c:order val="3"/>
          <c:tx>
            <c:strRef>
              <c:f>'11'!$B$9</c:f>
              <c:strCache>
                <c:ptCount val="1"/>
                <c:pt idx="0">
                  <c:v>Foreign Bonds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'11'!$C$5:$E$5</c:f>
              <c:strCache>
                <c:ptCount val="3"/>
                <c:pt idx="0">
                  <c:v>2019</c:v>
                </c:pt>
                <c:pt idx="1">
                  <c:v>2020</c:v>
                </c:pt>
                <c:pt idx="2">
                  <c:v>1кв2021</c:v>
                </c:pt>
              </c:strCache>
            </c:strRef>
          </c:cat>
          <c:val>
            <c:numRef>
              <c:f>'11'!$C$9:$E$9</c:f>
              <c:numCache>
                <c:formatCode>0%</c:formatCode>
                <c:ptCount val="3"/>
                <c:pt idx="0">
                  <c:v>8.9171974522292988E-2</c:v>
                </c:pt>
                <c:pt idx="1">
                  <c:v>0.10904255319148937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1F-4631-91EE-906F1AFC7313}"/>
            </c:ext>
          </c:extLst>
        </c:ser>
        <c:ser>
          <c:idx val="4"/>
          <c:order val="4"/>
          <c:tx>
            <c:strRef>
              <c:f>'11'!$B$10</c:f>
              <c:strCache>
                <c:ptCount val="1"/>
                <c:pt idx="0">
                  <c:v>Foreign Stocks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'11'!$C$5:$E$5</c:f>
              <c:strCache>
                <c:ptCount val="3"/>
                <c:pt idx="0">
                  <c:v>2019</c:v>
                </c:pt>
                <c:pt idx="1">
                  <c:v>2020</c:v>
                </c:pt>
                <c:pt idx="2">
                  <c:v>1кв2021</c:v>
                </c:pt>
              </c:strCache>
            </c:strRef>
          </c:cat>
          <c:val>
            <c:numRef>
              <c:f>'11'!$C$10:$E$10</c:f>
              <c:numCache>
                <c:formatCode>0%</c:formatCode>
                <c:ptCount val="3"/>
                <c:pt idx="0">
                  <c:v>4.2462845010615709E-2</c:v>
                </c:pt>
                <c:pt idx="1">
                  <c:v>7.7127659574468085E-2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1F-4631-91EE-906F1AFC7313}"/>
            </c:ext>
          </c:extLst>
        </c:ser>
        <c:ser>
          <c:idx val="5"/>
          <c:order val="5"/>
          <c:tx>
            <c:strRef>
              <c:f>'11'!$B$11</c:f>
              <c:strCache>
                <c:ptCount val="1"/>
                <c:pt idx="0">
                  <c:v>ETF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'11'!$C$5:$E$5</c:f>
              <c:strCache>
                <c:ptCount val="3"/>
                <c:pt idx="0">
                  <c:v>2019</c:v>
                </c:pt>
                <c:pt idx="1">
                  <c:v>2020</c:v>
                </c:pt>
                <c:pt idx="2">
                  <c:v>1кв2021</c:v>
                </c:pt>
              </c:strCache>
            </c:strRef>
          </c:cat>
          <c:val>
            <c:numRef>
              <c:f>'11'!$C$11:$E$11</c:f>
              <c:numCache>
                <c:formatCode>0%</c:formatCode>
                <c:ptCount val="3"/>
                <c:pt idx="0">
                  <c:v>2.7600849256900213E-2</c:v>
                </c:pt>
                <c:pt idx="1">
                  <c:v>5.3191489361702128E-2</c:v>
                </c:pt>
                <c:pt idx="2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41F-4631-91EE-906F1AFC7313}"/>
            </c:ext>
          </c:extLst>
        </c:ser>
        <c:ser>
          <c:idx val="6"/>
          <c:order val="6"/>
          <c:tx>
            <c:strRef>
              <c:f>'11'!$B$12</c:f>
              <c:strCache>
                <c:ptCount val="1"/>
                <c:pt idx="0">
                  <c:v>Market Mix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'11'!$C$5:$E$5</c:f>
              <c:strCache>
                <c:ptCount val="3"/>
                <c:pt idx="0">
                  <c:v>2019</c:v>
                </c:pt>
                <c:pt idx="1">
                  <c:v>2020</c:v>
                </c:pt>
                <c:pt idx="2">
                  <c:v>1кв2021</c:v>
                </c:pt>
              </c:strCache>
            </c:strRef>
          </c:cat>
          <c:val>
            <c:numRef>
              <c:f>'11'!$C$12:$E$12</c:f>
              <c:numCache>
                <c:formatCode>0%</c:formatCode>
                <c:ptCount val="3"/>
                <c:pt idx="0">
                  <c:v>1.4861995753715499E-2</c:v>
                </c:pt>
                <c:pt idx="1">
                  <c:v>2.9255319148936171E-2</c:v>
                </c:pt>
                <c:pt idx="2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41F-4631-91EE-906F1AFC7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080000"/>
        <c:axId val="46081536"/>
      </c:barChart>
      <c:catAx>
        <c:axId val="4608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081536"/>
        <c:crosses val="autoZero"/>
        <c:auto val="1"/>
        <c:lblAlgn val="ctr"/>
        <c:lblOffset val="100"/>
        <c:noMultiLvlLbl val="1"/>
      </c:catAx>
      <c:valAx>
        <c:axId val="4608153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46080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76442340277085619"/>
          <c:w val="0.9711968406183864"/>
          <c:h val="0.2306468653443635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'12'!$B$6</c:f>
              <c:strCache>
                <c:ptCount val="1"/>
                <c:pt idx="0">
                  <c:v>Russian Bonds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'12'!$C$5:$G$5</c:f>
              <c:strCache>
                <c:ptCount val="5"/>
                <c:pt idx="0">
                  <c:v>1кв2020</c:v>
                </c:pt>
                <c:pt idx="1">
                  <c:v>2кв2020</c:v>
                </c:pt>
                <c:pt idx="2">
                  <c:v>3кв2020</c:v>
                </c:pt>
                <c:pt idx="3">
                  <c:v>4кв2020</c:v>
                </c:pt>
                <c:pt idx="4">
                  <c:v>1кв2021</c:v>
                </c:pt>
              </c:strCache>
            </c:strRef>
          </c:cat>
          <c:val>
            <c:numRef>
              <c:f>'12'!$C$6:$G$6</c:f>
              <c:numCache>
                <c:formatCode>0%</c:formatCode>
                <c:ptCount val="5"/>
                <c:pt idx="0">
                  <c:v>0.28714859437751006</c:v>
                </c:pt>
                <c:pt idx="1">
                  <c:v>0.2649842271293375</c:v>
                </c:pt>
                <c:pt idx="2">
                  <c:v>0.41266794625719766</c:v>
                </c:pt>
                <c:pt idx="3">
                  <c:v>0.37926330150068216</c:v>
                </c:pt>
                <c:pt idx="4">
                  <c:v>9.5183486238532108E-2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7C-4019-96DD-B28FA9FC8A60}"/>
            </c:ext>
          </c:extLst>
        </c:ser>
        <c:ser>
          <c:idx val="1"/>
          <c:order val="1"/>
          <c:tx>
            <c:strRef>
              <c:f>'12'!$B$7</c:f>
              <c:strCache>
                <c:ptCount val="1"/>
                <c:pt idx="0">
                  <c:v>Russian Stocks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'12'!$C$5:$G$5</c:f>
              <c:strCache>
                <c:ptCount val="5"/>
                <c:pt idx="0">
                  <c:v>1кв2020</c:v>
                </c:pt>
                <c:pt idx="1">
                  <c:v>2кв2020</c:v>
                </c:pt>
                <c:pt idx="2">
                  <c:v>3кв2020</c:v>
                </c:pt>
                <c:pt idx="3">
                  <c:v>4кв2020</c:v>
                </c:pt>
                <c:pt idx="4">
                  <c:v>1кв2021</c:v>
                </c:pt>
              </c:strCache>
            </c:strRef>
          </c:cat>
          <c:val>
            <c:numRef>
              <c:f>'12'!$C$7:$G$7</c:f>
              <c:numCache>
                <c:formatCode>0%</c:formatCode>
                <c:ptCount val="5"/>
                <c:pt idx="0">
                  <c:v>0.26907630522088355</c:v>
                </c:pt>
                <c:pt idx="1">
                  <c:v>0.30599369085173495</c:v>
                </c:pt>
                <c:pt idx="2">
                  <c:v>1.7274472168905951E-2</c:v>
                </c:pt>
                <c:pt idx="3">
                  <c:v>0.12824010914051842</c:v>
                </c:pt>
                <c:pt idx="4">
                  <c:v>0.14793577981651376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7C-4019-96DD-B28FA9FC8A60}"/>
            </c:ext>
          </c:extLst>
        </c:ser>
        <c:ser>
          <c:idx val="2"/>
          <c:order val="2"/>
          <c:tx>
            <c:strRef>
              <c:f>'12'!$B$8</c:f>
              <c:strCache>
                <c:ptCount val="1"/>
                <c:pt idx="0">
                  <c:v>Balanced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'12'!$C$5:$G$5</c:f>
              <c:strCache>
                <c:ptCount val="5"/>
                <c:pt idx="0">
                  <c:v>1кв2020</c:v>
                </c:pt>
                <c:pt idx="1">
                  <c:v>2кв2020</c:v>
                </c:pt>
                <c:pt idx="2">
                  <c:v>3кв2020</c:v>
                </c:pt>
                <c:pt idx="3">
                  <c:v>4кв2020</c:v>
                </c:pt>
                <c:pt idx="4">
                  <c:v>1кв2021</c:v>
                </c:pt>
              </c:strCache>
            </c:strRef>
          </c:cat>
          <c:val>
            <c:numRef>
              <c:f>'12'!$C$8:$G$8</c:f>
              <c:numCache>
                <c:formatCode>0%</c:formatCode>
                <c:ptCount val="5"/>
                <c:pt idx="0">
                  <c:v>0.25301204819277107</c:v>
                </c:pt>
                <c:pt idx="1">
                  <c:v>0.11987381703470029</c:v>
                </c:pt>
                <c:pt idx="2">
                  <c:v>5.7581573896353161E-3</c:v>
                </c:pt>
                <c:pt idx="3">
                  <c:v>1.3642564802182811E-2</c:v>
                </c:pt>
                <c:pt idx="4">
                  <c:v>0.15940366972477063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7C-4019-96DD-B28FA9FC8A60}"/>
            </c:ext>
          </c:extLst>
        </c:ser>
        <c:ser>
          <c:idx val="3"/>
          <c:order val="3"/>
          <c:tx>
            <c:strRef>
              <c:f>'12'!$B$9</c:f>
              <c:strCache>
                <c:ptCount val="1"/>
                <c:pt idx="0">
                  <c:v>Foreign Bonds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'12'!$C$5:$G$5</c:f>
              <c:strCache>
                <c:ptCount val="5"/>
                <c:pt idx="0">
                  <c:v>1кв2020</c:v>
                </c:pt>
                <c:pt idx="1">
                  <c:v>2кв2020</c:v>
                </c:pt>
                <c:pt idx="2">
                  <c:v>3кв2020</c:v>
                </c:pt>
                <c:pt idx="3">
                  <c:v>4кв2020</c:v>
                </c:pt>
                <c:pt idx="4">
                  <c:v>1кв2021</c:v>
                </c:pt>
              </c:strCache>
            </c:strRef>
          </c:cat>
          <c:val>
            <c:numRef>
              <c:f>'12'!$C$9:$G$9</c:f>
              <c:numCache>
                <c:formatCode>0%</c:formatCode>
                <c:ptCount val="5"/>
                <c:pt idx="0">
                  <c:v>7.6305220883534142E-2</c:v>
                </c:pt>
                <c:pt idx="1">
                  <c:v>0.11356466876971606</c:v>
                </c:pt>
                <c:pt idx="2">
                  <c:v>0.14971209213051823</c:v>
                </c:pt>
                <c:pt idx="3">
                  <c:v>0.12687585266030016</c:v>
                </c:pt>
                <c:pt idx="4">
                  <c:v>9.0596330275229356E-2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7C-4019-96DD-B28FA9FC8A60}"/>
            </c:ext>
          </c:extLst>
        </c:ser>
        <c:ser>
          <c:idx val="4"/>
          <c:order val="4"/>
          <c:tx>
            <c:strRef>
              <c:f>'12'!$B$10</c:f>
              <c:strCache>
                <c:ptCount val="1"/>
                <c:pt idx="0">
                  <c:v>Foreign Stocks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'12'!$C$5:$G$5</c:f>
              <c:strCache>
                <c:ptCount val="5"/>
                <c:pt idx="0">
                  <c:v>1кв2020</c:v>
                </c:pt>
                <c:pt idx="1">
                  <c:v>2кв2020</c:v>
                </c:pt>
                <c:pt idx="2">
                  <c:v>3кв2020</c:v>
                </c:pt>
                <c:pt idx="3">
                  <c:v>4кв2020</c:v>
                </c:pt>
                <c:pt idx="4">
                  <c:v>1кв2021</c:v>
                </c:pt>
              </c:strCache>
            </c:strRef>
          </c:cat>
          <c:val>
            <c:numRef>
              <c:f>'12'!$C$10:$G$10</c:f>
              <c:numCache>
                <c:formatCode>0%</c:formatCode>
                <c:ptCount val="5"/>
                <c:pt idx="0">
                  <c:v>-1.0040160642570281E-2</c:v>
                </c:pt>
                <c:pt idx="1">
                  <c:v>9.4637223974763388E-2</c:v>
                </c:pt>
                <c:pt idx="2">
                  <c:v>0.15547024952015354</c:v>
                </c:pt>
                <c:pt idx="3">
                  <c:v>0.14733969986357437</c:v>
                </c:pt>
                <c:pt idx="4">
                  <c:v>0.20527522935779816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7C-4019-96DD-B28FA9FC8A60}"/>
            </c:ext>
          </c:extLst>
        </c:ser>
        <c:ser>
          <c:idx val="5"/>
          <c:order val="5"/>
          <c:tx>
            <c:strRef>
              <c:f>'12'!$B$11</c:f>
              <c:strCache>
                <c:ptCount val="1"/>
                <c:pt idx="0">
                  <c:v>ETF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'12'!$C$5:$G$5</c:f>
              <c:strCache>
                <c:ptCount val="5"/>
                <c:pt idx="0">
                  <c:v>1кв2020</c:v>
                </c:pt>
                <c:pt idx="1">
                  <c:v>2кв2020</c:v>
                </c:pt>
                <c:pt idx="2">
                  <c:v>3кв2020</c:v>
                </c:pt>
                <c:pt idx="3">
                  <c:v>4кв2020</c:v>
                </c:pt>
                <c:pt idx="4">
                  <c:v>1кв2021</c:v>
                </c:pt>
              </c:strCache>
            </c:strRef>
          </c:cat>
          <c:val>
            <c:numRef>
              <c:f>'12'!$C$11:$G$11</c:f>
              <c:numCache>
                <c:formatCode>0%</c:formatCode>
                <c:ptCount val="5"/>
                <c:pt idx="0">
                  <c:v>7.8313253012048195E-2</c:v>
                </c:pt>
                <c:pt idx="1">
                  <c:v>3.4700315457413242E-2</c:v>
                </c:pt>
                <c:pt idx="2">
                  <c:v>0.13627639155470248</c:v>
                </c:pt>
                <c:pt idx="3">
                  <c:v>0.12414733969986358</c:v>
                </c:pt>
                <c:pt idx="4">
                  <c:v>0.17660550458715596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7C-4019-96DD-B28FA9FC8A60}"/>
            </c:ext>
          </c:extLst>
        </c:ser>
        <c:ser>
          <c:idx val="6"/>
          <c:order val="6"/>
          <c:tx>
            <c:strRef>
              <c:f>'12'!$B$12</c:f>
              <c:strCache>
                <c:ptCount val="1"/>
                <c:pt idx="0">
                  <c:v>Market Mix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'12'!$C$5:$G$5</c:f>
              <c:strCache>
                <c:ptCount val="5"/>
                <c:pt idx="0">
                  <c:v>1кв2020</c:v>
                </c:pt>
                <c:pt idx="1">
                  <c:v>2кв2020</c:v>
                </c:pt>
                <c:pt idx="2">
                  <c:v>3кв2020</c:v>
                </c:pt>
                <c:pt idx="3">
                  <c:v>4кв2020</c:v>
                </c:pt>
                <c:pt idx="4">
                  <c:v>1кв2021</c:v>
                </c:pt>
              </c:strCache>
            </c:strRef>
          </c:cat>
          <c:val>
            <c:numRef>
              <c:f>'12'!$C$12:$G$12</c:f>
              <c:numCache>
                <c:formatCode>0%</c:formatCode>
                <c:ptCount val="5"/>
                <c:pt idx="0">
                  <c:v>4.6184738955823292E-2</c:v>
                </c:pt>
                <c:pt idx="1">
                  <c:v>6.6246056782334375E-2</c:v>
                </c:pt>
                <c:pt idx="2">
                  <c:v>0.12284069097888677</c:v>
                </c:pt>
                <c:pt idx="3">
                  <c:v>8.0491132332878593E-2</c:v>
                </c:pt>
                <c:pt idx="4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7C-4019-96DD-B28FA9FC8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281856"/>
        <c:axId val="46283392"/>
      </c:barChart>
      <c:catAx>
        <c:axId val="46281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6283392"/>
        <c:crosses val="autoZero"/>
        <c:auto val="1"/>
        <c:lblAlgn val="ctr"/>
        <c:lblOffset val="100"/>
        <c:noMultiLvlLbl val="0"/>
      </c:catAx>
      <c:valAx>
        <c:axId val="46283392"/>
        <c:scaling>
          <c:orientation val="minMax"/>
          <c:max val="1"/>
          <c:min val="0"/>
        </c:scaling>
        <c:delete val="0"/>
        <c:axPos val="l"/>
        <c:numFmt formatCode="0%" sourceLinked="1"/>
        <c:majorTickMark val="out"/>
        <c:minorTickMark val="none"/>
        <c:tickLblPos val="nextTo"/>
        <c:crossAx val="462818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'13'!$C$5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'13'!$B$6:$B$12</c:f>
              <c:strCache>
                <c:ptCount val="7"/>
                <c:pt idx="0">
                  <c:v>Russian Bonds</c:v>
                </c:pt>
                <c:pt idx="1">
                  <c:v>Balanced</c:v>
                </c:pt>
                <c:pt idx="2">
                  <c:v>Russian Stocks</c:v>
                </c:pt>
                <c:pt idx="3">
                  <c:v>Market Mix</c:v>
                </c:pt>
                <c:pt idx="4">
                  <c:v>Foreign Bonds</c:v>
                </c:pt>
                <c:pt idx="5">
                  <c:v>ETF</c:v>
                </c:pt>
                <c:pt idx="6">
                  <c:v>Foreign Stocks</c:v>
                </c:pt>
              </c:strCache>
            </c:strRef>
          </c:cat>
          <c:val>
            <c:numRef>
              <c:f>'13'!$C$6:$C$12</c:f>
              <c:numCache>
                <c:formatCode>General</c:formatCode>
                <c:ptCount val="7"/>
                <c:pt idx="0">
                  <c:v>7</c:v>
                </c:pt>
                <c:pt idx="1">
                  <c:v>8.5</c:v>
                </c:pt>
                <c:pt idx="2">
                  <c:v>10.9</c:v>
                </c:pt>
                <c:pt idx="3">
                  <c:v>24.2</c:v>
                </c:pt>
                <c:pt idx="4">
                  <c:v>29</c:v>
                </c:pt>
                <c:pt idx="5">
                  <c:v>38</c:v>
                </c:pt>
                <c:pt idx="6">
                  <c:v>51.7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17-4C93-9EF9-E7FB95D9AA31}"/>
            </c:ext>
          </c:extLst>
        </c:ser>
        <c:ser>
          <c:idx val="1"/>
          <c:order val="1"/>
          <c:tx>
            <c:strRef>
              <c:f>'13'!$D$5</c:f>
              <c:strCache>
                <c:ptCount val="1"/>
                <c:pt idx="0">
                  <c:v>1кв2021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'13'!$B$6:$B$12</c:f>
              <c:strCache>
                <c:ptCount val="7"/>
                <c:pt idx="0">
                  <c:v>Russian Bonds</c:v>
                </c:pt>
                <c:pt idx="1">
                  <c:v>Balanced</c:v>
                </c:pt>
                <c:pt idx="2">
                  <c:v>Russian Stocks</c:v>
                </c:pt>
                <c:pt idx="3">
                  <c:v>Market Mix</c:v>
                </c:pt>
                <c:pt idx="4">
                  <c:v>Foreign Bonds</c:v>
                </c:pt>
                <c:pt idx="5">
                  <c:v>ETF</c:v>
                </c:pt>
                <c:pt idx="6">
                  <c:v>Foreign Stocks</c:v>
                </c:pt>
              </c:strCache>
            </c:strRef>
          </c:cat>
          <c:val>
            <c:numRef>
              <c:f>'13'!$D$6:$D$12</c:f>
              <c:numCache>
                <c:formatCode>0.0</c:formatCode>
                <c:ptCount val="7"/>
                <c:pt idx="0">
                  <c:v>-1.1946107918999971</c:v>
                </c:pt>
                <c:pt idx="1">
                  <c:v>37.059468417600037</c:v>
                </c:pt>
                <c:pt idx="2">
                  <c:v>76.732828928100034</c:v>
                </c:pt>
                <c:pt idx="3">
                  <c:v>0.80240320159998824</c:v>
                </c:pt>
                <c:pt idx="4">
                  <c:v>0</c:v>
                </c:pt>
                <c:pt idx="5">
                  <c:v>-6.6285568479000023</c:v>
                </c:pt>
                <c:pt idx="6">
                  <c:v>19.251860062499972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17-4C93-9EF9-E7FB95D9A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309760"/>
        <c:axId val="46311296"/>
      </c:barChart>
      <c:catAx>
        <c:axId val="4630976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46311296"/>
        <c:crosses val="autoZero"/>
        <c:auto val="1"/>
        <c:lblAlgn val="ctr"/>
        <c:lblOffset val="100"/>
        <c:noMultiLvlLbl val="0"/>
      </c:catAx>
      <c:valAx>
        <c:axId val="4631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309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'14'!$B$8</c:f>
              <c:strCache>
                <c:ptCount val="1"/>
                <c:pt idx="0">
                  <c:v>     Иностранные ценные бумаги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'14'!$C$7:$I$7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'14'!$C$8:$I$8</c:f>
              <c:numCache>
                <c:formatCode>0%</c:formatCode>
                <c:ptCount val="7"/>
                <c:pt idx="0">
                  <c:v>0.42782136350878214</c:v>
                </c:pt>
                <c:pt idx="1">
                  <c:v>0.41590983763235723</c:v>
                </c:pt>
                <c:pt idx="2">
                  <c:v>0.46712592352020349</c:v>
                </c:pt>
                <c:pt idx="3">
                  <c:v>0.49051616333058973</c:v>
                </c:pt>
                <c:pt idx="4">
                  <c:v>0.53851739624362283</c:v>
                </c:pt>
                <c:pt idx="5">
                  <c:v>0.53211216311464704</c:v>
                </c:pt>
                <c:pt idx="6">
                  <c:v>0.46818637601609725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D0-495B-9EF6-7C38E07AB8CE}"/>
            </c:ext>
          </c:extLst>
        </c:ser>
        <c:ser>
          <c:idx val="1"/>
          <c:order val="1"/>
          <c:tx>
            <c:strRef>
              <c:f>'14'!$B$9</c:f>
              <c:strCache>
                <c:ptCount val="1"/>
                <c:pt idx="0">
                  <c:v>     Денежные средства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'14'!$C$7:$I$7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'14'!$C$9:$I$9</c:f>
              <c:numCache>
                <c:formatCode>0%</c:formatCode>
                <c:ptCount val="7"/>
                <c:pt idx="0">
                  <c:v>0.20230326678342092</c:v>
                </c:pt>
                <c:pt idx="1">
                  <c:v>0.20634306952002196</c:v>
                </c:pt>
                <c:pt idx="2">
                  <c:v>0.2066962655277636</c:v>
                </c:pt>
                <c:pt idx="3">
                  <c:v>0.18157718024388178</c:v>
                </c:pt>
                <c:pt idx="4">
                  <c:v>0.16869166179983053</c:v>
                </c:pt>
                <c:pt idx="5">
                  <c:v>0.14571545335859151</c:v>
                </c:pt>
                <c:pt idx="6">
                  <c:v>0.15874254938146098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D0-495B-9EF6-7C38E07AB8CE}"/>
            </c:ext>
          </c:extLst>
        </c:ser>
        <c:ser>
          <c:idx val="2"/>
          <c:order val="2"/>
          <c:tx>
            <c:strRef>
              <c:f>'14'!$B$10</c:f>
              <c:strCache>
                <c:ptCount val="1"/>
                <c:pt idx="0">
                  <c:v>     Акции российских эмитентов (обыкновенные + привилегированные)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'14'!$C$7:$I$7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'14'!$C$10:$I$10</c:f>
              <c:numCache>
                <c:formatCode>0%</c:formatCode>
                <c:ptCount val="7"/>
                <c:pt idx="0">
                  <c:v>0.15403979374136004</c:v>
                </c:pt>
                <c:pt idx="1">
                  <c:v>0.14499445039532932</c:v>
                </c:pt>
                <c:pt idx="2">
                  <c:v>0.11251397801918232</c:v>
                </c:pt>
                <c:pt idx="3">
                  <c:v>0.11607348906448872</c:v>
                </c:pt>
                <c:pt idx="4">
                  <c:v>0.10387906931923939</c:v>
                </c:pt>
                <c:pt idx="5">
                  <c:v>5.2407526012760546E-2</c:v>
                </c:pt>
                <c:pt idx="6">
                  <c:v>4.5102454303126045E-2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D0-495B-9EF6-7C38E07AB8CE}"/>
            </c:ext>
          </c:extLst>
        </c:ser>
        <c:ser>
          <c:idx val="3"/>
          <c:order val="3"/>
          <c:tx>
            <c:strRef>
              <c:f>'14'!$B$11</c:f>
              <c:strCache>
                <c:ptCount val="1"/>
                <c:pt idx="0">
                  <c:v>     Инвестиционные паи ПИФ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'14'!$C$7:$I$7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'14'!$C$11:$I$11</c:f>
              <c:numCache>
                <c:formatCode>0%</c:formatCode>
                <c:ptCount val="7"/>
                <c:pt idx="0">
                  <c:v>0.11292922405413298</c:v>
                </c:pt>
                <c:pt idx="1">
                  <c:v>0.1481453974832001</c:v>
                </c:pt>
                <c:pt idx="2">
                  <c:v>0.12474839014731119</c:v>
                </c:pt>
                <c:pt idx="3">
                  <c:v>0.1102913938981555</c:v>
                </c:pt>
                <c:pt idx="4">
                  <c:v>9.0286447401476025E-2</c:v>
                </c:pt>
                <c:pt idx="5">
                  <c:v>8.3443981808155321E-2</c:v>
                </c:pt>
                <c:pt idx="6">
                  <c:v>8.0194728699334708E-2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D0-495B-9EF6-7C38E07AB8CE}"/>
            </c:ext>
          </c:extLst>
        </c:ser>
        <c:ser>
          <c:idx val="4"/>
          <c:order val="4"/>
          <c:tx>
            <c:strRef>
              <c:f>'14'!$B$12</c:f>
              <c:strCache>
                <c:ptCount val="1"/>
                <c:pt idx="0">
                  <c:v>     Облигации российских эмитентов 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'14'!$C$7:$I$7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'14'!$C$12:$I$12</c:f>
              <c:numCache>
                <c:formatCode>0%</c:formatCode>
                <c:ptCount val="7"/>
                <c:pt idx="0">
                  <c:v>3.718270804904597E-2</c:v>
                </c:pt>
                <c:pt idx="1">
                  <c:v>3.8709020212808691E-2</c:v>
                </c:pt>
                <c:pt idx="2">
                  <c:v>3.2926079671733575E-2</c:v>
                </c:pt>
                <c:pt idx="3">
                  <c:v>4.3817374927815511E-2</c:v>
                </c:pt>
                <c:pt idx="4">
                  <c:v>3.8132175677891907E-2</c:v>
                </c:pt>
                <c:pt idx="5">
                  <c:v>2.9370282259223852E-2</c:v>
                </c:pt>
                <c:pt idx="6">
                  <c:v>7.0525439335989468E-2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D0-495B-9EF6-7C38E07AB8CE}"/>
            </c:ext>
          </c:extLst>
        </c:ser>
        <c:ser>
          <c:idx val="5"/>
          <c:order val="5"/>
          <c:tx>
            <c:strRef>
              <c:f>'14'!$B$13</c:f>
              <c:strCache>
                <c:ptCount val="1"/>
                <c:pt idx="0">
                  <c:v>     Государственные ценные бумаги</c:v>
                </c:pt>
              </c:strCache>
            </c:strRef>
          </c:tx>
          <c:invertIfNegative val="0"/>
          <c:cat>
            <c:strRef>
              <c:f>'14'!$C$7:$I$7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'14'!$C$13:$I$13</c:f>
              <c:numCache>
                <c:formatCode>0%</c:formatCode>
                <c:ptCount val="7"/>
                <c:pt idx="0">
                  <c:v>8.855644880952241E-3</c:v>
                </c:pt>
                <c:pt idx="1">
                  <c:v>9.7934247125475663E-3</c:v>
                </c:pt>
                <c:pt idx="2">
                  <c:v>1.8429476925053374E-2</c:v>
                </c:pt>
                <c:pt idx="3">
                  <c:v>9.815126025336381E-3</c:v>
                </c:pt>
                <c:pt idx="4">
                  <c:v>5.203937948357348E-3</c:v>
                </c:pt>
                <c:pt idx="5">
                  <c:v>4.7579658705526242E-3</c:v>
                </c:pt>
                <c:pt idx="6">
                  <c:v>7.3486149861690083E-3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D0-495B-9EF6-7C38E07AB8CE}"/>
            </c:ext>
          </c:extLst>
        </c:ser>
        <c:ser>
          <c:idx val="6"/>
          <c:order val="6"/>
          <c:tx>
            <c:strRef>
              <c:f>'14'!$B$14</c:f>
              <c:strCache>
                <c:ptCount val="1"/>
                <c:pt idx="0">
                  <c:v>     Прочие активы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'14'!$C$7:$I$7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'14'!$C$14:$I$14</c:f>
              <c:numCache>
                <c:formatCode>0%</c:formatCode>
                <c:ptCount val="7"/>
                <c:pt idx="0">
                  <c:v>5.6867998982305712E-2</c:v>
                </c:pt>
                <c:pt idx="1">
                  <c:v>3.610480004373523E-2</c:v>
                </c:pt>
                <c:pt idx="2">
                  <c:v>3.7559886188752452E-2</c:v>
                </c:pt>
                <c:pt idx="3">
                  <c:v>4.7909272509732398E-2</c:v>
                </c:pt>
                <c:pt idx="4">
                  <c:v>5.5289311609581934E-2</c:v>
                </c:pt>
                <c:pt idx="5">
                  <c:v>0.15</c:v>
                </c:pt>
                <c:pt idx="6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D0-495B-9EF6-7C38E07AB8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462080"/>
        <c:axId val="46463616"/>
      </c:barChart>
      <c:catAx>
        <c:axId val="46462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6463616"/>
        <c:crosses val="autoZero"/>
        <c:auto val="1"/>
        <c:lblAlgn val="ctr"/>
        <c:lblOffset val="100"/>
        <c:noMultiLvlLbl val="0"/>
      </c:catAx>
      <c:valAx>
        <c:axId val="4646361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46462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'15'!$A$7</c:f>
              <c:strCache>
                <c:ptCount val="1"/>
                <c:pt idx="0">
                  <c:v>Объем выдачи ИПИФ за квартал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'15'!$B$5:$U$5</c:f>
              <c:strCache>
                <c:ptCount val="20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</c:strCache>
            </c:strRef>
          </c:cat>
          <c:val>
            <c:numRef>
              <c:f>'15'!$B$7:$U$7</c:f>
              <c:numCache>
                <c:formatCode>0.0</c:formatCode>
                <c:ptCount val="20"/>
                <c:pt idx="0">
                  <c:v>0.118696317</c:v>
                </c:pt>
                <c:pt idx="1">
                  <c:v>5.9265346840000011E-2</c:v>
                </c:pt>
                <c:pt idx="2">
                  <c:v>3.5787458930000016E-2</c:v>
                </c:pt>
                <c:pt idx="3">
                  <c:v>2.8139073999999986E-2</c:v>
                </c:pt>
                <c:pt idx="4">
                  <c:v>0.11513857215999999</c:v>
                </c:pt>
                <c:pt idx="5">
                  <c:v>1.0302650895599998</c:v>
                </c:pt>
                <c:pt idx="6">
                  <c:v>2.7819702500000001E-2</c:v>
                </c:pt>
                <c:pt idx="7">
                  <c:v>0.33876174780000001</c:v>
                </c:pt>
                <c:pt idx="8">
                  <c:v>1.6112191124000002</c:v>
                </c:pt>
                <c:pt idx="9">
                  <c:v>3.6185042562199996</c:v>
                </c:pt>
                <c:pt idx="10">
                  <c:v>1.7719783505699997</c:v>
                </c:pt>
                <c:pt idx="11">
                  <c:v>2.7404963844280754</c:v>
                </c:pt>
                <c:pt idx="12">
                  <c:v>14.501336139820101</c:v>
                </c:pt>
                <c:pt idx="13">
                  <c:v>3.8304832614463495</c:v>
                </c:pt>
                <c:pt idx="14">
                  <c:v>0.806741876961375</c:v>
                </c:pt>
                <c:pt idx="15">
                  <c:v>1.9031012137079999</c:v>
                </c:pt>
                <c:pt idx="16">
                  <c:v>2.8</c:v>
                </c:pt>
                <c:pt idx="17">
                  <c:v>3.1633373004259999</c:v>
                </c:pt>
                <c:pt idx="18">
                  <c:v>6.845296053937</c:v>
                </c:pt>
                <c:pt idx="19">
                  <c:v>7.5498043714390004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E4-4E83-80E6-AD28617F5B04}"/>
            </c:ext>
          </c:extLst>
        </c:ser>
        <c:ser>
          <c:idx val="2"/>
          <c:order val="2"/>
          <c:tx>
            <c:strRef>
              <c:f>'15'!$A$8</c:f>
              <c:strCache>
                <c:ptCount val="1"/>
                <c:pt idx="0">
                  <c:v>Объем погашения ИПИФ за квартал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'15'!$B$5:$U$5</c:f>
              <c:strCache>
                <c:ptCount val="20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</c:strCache>
            </c:strRef>
          </c:cat>
          <c:val>
            <c:numRef>
              <c:f>'15'!$B$8:$U$8</c:f>
              <c:numCache>
                <c:formatCode>0.0</c:formatCode>
                <c:ptCount val="20"/>
                <c:pt idx="0">
                  <c:v>3.17531243</c:v>
                </c:pt>
                <c:pt idx="1">
                  <c:v>0.21666780615</c:v>
                </c:pt>
                <c:pt idx="2">
                  <c:v>0.24501497756999946</c:v>
                </c:pt>
                <c:pt idx="3">
                  <c:v>1.2608801643200005</c:v>
                </c:pt>
                <c:pt idx="4">
                  <c:v>6.8830267959999997E-2</c:v>
                </c:pt>
                <c:pt idx="5">
                  <c:v>0.15088030271</c:v>
                </c:pt>
                <c:pt idx="6">
                  <c:v>7.3870603909999999E-2</c:v>
                </c:pt>
                <c:pt idx="7">
                  <c:v>6.3795522669999993E-2</c:v>
                </c:pt>
                <c:pt idx="8">
                  <c:v>3.5510754959999995E-2</c:v>
                </c:pt>
                <c:pt idx="9">
                  <c:v>0.80841028820000005</c:v>
                </c:pt>
                <c:pt idx="10">
                  <c:v>0.12319764388999999</c:v>
                </c:pt>
                <c:pt idx="11">
                  <c:v>0.22363853700404998</c:v>
                </c:pt>
                <c:pt idx="12">
                  <c:v>3.0906201299600006E-2</c:v>
                </c:pt>
                <c:pt idx="13">
                  <c:v>0.36063009860212497</c:v>
                </c:pt>
                <c:pt idx="14">
                  <c:v>0.17086097792070001</c:v>
                </c:pt>
                <c:pt idx="15">
                  <c:v>0.57859197781399996</c:v>
                </c:pt>
                <c:pt idx="16">
                  <c:v>1.7</c:v>
                </c:pt>
                <c:pt idx="17">
                  <c:v>0.73617646944399995</c:v>
                </c:pt>
                <c:pt idx="18">
                  <c:v>0.65391768443700005</c:v>
                </c:pt>
                <c:pt idx="19">
                  <c:v>0.20017912848800001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E4-4E83-80E6-AD28617F5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87040"/>
        <c:axId val="46488576"/>
      </c:barChart>
      <c:lineChart>
        <c:grouping val="standard"/>
        <c:varyColors val="0"/>
        <c:ser>
          <c:idx val="0"/>
          <c:order val="0"/>
          <c:tx>
            <c:strRef>
              <c:f>'15'!$A$6</c:f>
              <c:strCache>
                <c:ptCount val="1"/>
                <c:pt idx="0">
                  <c:v>Нетто приток/отток ИПИФ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'15'!$B$5:$U$5</c:f>
              <c:strCache>
                <c:ptCount val="20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</c:strCache>
            </c:strRef>
          </c:cat>
          <c:val>
            <c:numRef>
              <c:f>'15'!$B$6:$U$6</c:f>
              <c:numCache>
                <c:formatCode>0.0</c:formatCode>
                <c:ptCount val="20"/>
                <c:pt idx="0">
                  <c:v>-3.056616113</c:v>
                </c:pt>
                <c:pt idx="1">
                  <c:v>-0.2</c:v>
                </c:pt>
                <c:pt idx="2">
                  <c:v>-0.20922751863999967</c:v>
                </c:pt>
                <c:pt idx="3">
                  <c:v>-1.2327410903200007</c:v>
                </c:pt>
                <c:pt idx="4">
                  <c:v>4.630830419999999E-2</c:v>
                </c:pt>
                <c:pt idx="5">
                  <c:v>0.87938478684999988</c:v>
                </c:pt>
                <c:pt idx="6">
                  <c:v>-4.6050901409999997E-2</c:v>
                </c:pt>
                <c:pt idx="7">
                  <c:v>0.27496622512999991</c:v>
                </c:pt>
                <c:pt idx="8">
                  <c:v>1.5757083574400002</c:v>
                </c:pt>
                <c:pt idx="9">
                  <c:v>2.8100939680199994</c:v>
                </c:pt>
                <c:pt idx="10">
                  <c:v>1.6487807066799998</c:v>
                </c:pt>
                <c:pt idx="11">
                  <c:v>2.5168578474240255</c:v>
                </c:pt>
                <c:pt idx="12">
                  <c:v>14.4704299385205</c:v>
                </c:pt>
                <c:pt idx="13">
                  <c:v>3.4698531628442244</c:v>
                </c:pt>
                <c:pt idx="14">
                  <c:v>0.63588089904067502</c:v>
                </c:pt>
                <c:pt idx="15">
                  <c:v>1.324509235894</c:v>
                </c:pt>
                <c:pt idx="16">
                  <c:v>1.1000000000000001</c:v>
                </c:pt>
                <c:pt idx="17">
                  <c:v>2.4271608309810002</c:v>
                </c:pt>
                <c:pt idx="18">
                  <c:v>6.1913783694999998</c:v>
                </c:pt>
                <c:pt idx="19">
                  <c:v>7.3496252429510003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E4-4E83-80E6-AD28617F5B04}"/>
            </c:ext>
          </c:extLst>
        </c:ser>
        <c:ser>
          <c:idx val="3"/>
          <c:order val="3"/>
          <c:tx>
            <c:strRef>
              <c:f>'15'!$A$9</c:f>
              <c:strCache>
                <c:ptCount val="1"/>
                <c:pt idx="0">
                  <c:v>Прирост СЧА ИПИФ за квартал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'15'!$B$5:$U$5</c:f>
              <c:strCache>
                <c:ptCount val="20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</c:strCache>
            </c:strRef>
          </c:cat>
          <c:val>
            <c:numRef>
              <c:f>'15'!$B$9:$U$9</c:f>
              <c:numCache>
                <c:formatCode>0.0</c:formatCode>
                <c:ptCount val="20"/>
                <c:pt idx="1">
                  <c:v>-1.9477005140899963</c:v>
                </c:pt>
                <c:pt idx="2">
                  <c:v>0.12092151648999788</c:v>
                </c:pt>
                <c:pt idx="3">
                  <c:v>-0.69075183311999722</c:v>
                </c:pt>
                <c:pt idx="4">
                  <c:v>0.42924285769999915</c:v>
                </c:pt>
                <c:pt idx="5">
                  <c:v>1.0427241605399939</c:v>
                </c:pt>
                <c:pt idx="6">
                  <c:v>0.44768891647000419</c:v>
                </c:pt>
                <c:pt idx="7">
                  <c:v>0.18604293105000033</c:v>
                </c:pt>
                <c:pt idx="8">
                  <c:v>1.9925698163600027</c:v>
                </c:pt>
                <c:pt idx="9">
                  <c:v>2.9647832152799927</c:v>
                </c:pt>
                <c:pt idx="10">
                  <c:v>4.2435108381985014</c:v>
                </c:pt>
                <c:pt idx="11">
                  <c:v>1.7794508669709794</c:v>
                </c:pt>
                <c:pt idx="12">
                  <c:v>14.199483211432144</c:v>
                </c:pt>
                <c:pt idx="13">
                  <c:v>3.4350299339244592</c:v>
                </c:pt>
                <c:pt idx="14">
                  <c:v>0.7429487508735183</c:v>
                </c:pt>
                <c:pt idx="15">
                  <c:v>-0.64257699656239853</c:v>
                </c:pt>
                <c:pt idx="16">
                  <c:v>1.9</c:v>
                </c:pt>
                <c:pt idx="17">
                  <c:v>5.8136313169092002</c:v>
                </c:pt>
                <c:pt idx="18">
                  <c:v>6.1273624948748999</c:v>
                </c:pt>
                <c:pt idx="19">
                  <c:v>8.0660907367486079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E4-4E83-80E6-AD28617F5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87040"/>
        <c:axId val="46488576"/>
      </c:lineChart>
      <c:catAx>
        <c:axId val="4648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6488576"/>
        <c:crosses val="autoZero"/>
        <c:auto val="1"/>
        <c:lblAlgn val="ctr"/>
        <c:lblOffset val="100"/>
        <c:noMultiLvlLbl val="0"/>
      </c:catAx>
      <c:valAx>
        <c:axId val="4648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6487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'16'!$B$7</c:f>
              <c:strCache>
                <c:ptCount val="1"/>
                <c:pt idx="0">
                  <c:v>Комбинированный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'16'!$C$6:$O$6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'16'!$C$7:$O$7</c:f>
              <c:numCache>
                <c:formatCode>0.0</c:formatCode>
                <c:ptCount val="13"/>
                <c:pt idx="0">
                  <c:v>10882.39874112</c:v>
                </c:pt>
                <c:pt idx="1">
                  <c:v>13712.813329979999</c:v>
                </c:pt>
                <c:pt idx="2">
                  <c:v>17066.946402018501</c:v>
                </c:pt>
                <c:pt idx="3">
                  <c:v>20166.843908739473</c:v>
                </c:pt>
                <c:pt idx="4">
                  <c:v>34587.171769401626</c:v>
                </c:pt>
                <c:pt idx="5">
                  <c:v>37713.289699946079</c:v>
                </c:pt>
                <c:pt idx="6">
                  <c:v>43178.355837959592</c:v>
                </c:pt>
                <c:pt idx="7">
                  <c:v>45276.498047897199</c:v>
                </c:pt>
                <c:pt idx="8">
                  <c:v>46195.374129715703</c:v>
                </c:pt>
                <c:pt idx="9">
                  <c:v>47561.716668923997</c:v>
                </c:pt>
                <c:pt idx="10">
                  <c:v>51542.941565941401</c:v>
                </c:pt>
                <c:pt idx="11">
                  <c:v>53818.851231049601</c:v>
                </c:pt>
                <c:pt idx="12" formatCode="General">
                  <c:v>58333.114386542002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1B-40EB-B642-15768635C803}"/>
            </c:ext>
          </c:extLst>
        </c:ser>
        <c:ser>
          <c:idx val="1"/>
          <c:order val="1"/>
          <c:tx>
            <c:strRef>
              <c:f>'16'!$B$8</c:f>
              <c:strCache>
                <c:ptCount val="1"/>
                <c:pt idx="0">
                  <c:v>Рыночных фин. инструментов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'16'!$C$6:$O$6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'16'!$C$8:$O$8</c:f>
              <c:numCache>
                <c:formatCode>0.0</c:formatCode>
                <c:ptCount val="13"/>
                <c:pt idx="0">
                  <c:v>5033.96717223</c:v>
                </c:pt>
                <c:pt idx="1">
                  <c:v>5051.9027311999998</c:v>
                </c:pt>
                <c:pt idx="2">
                  <c:v>5281.4756513299999</c:v>
                </c:pt>
                <c:pt idx="3">
                  <c:v>5138.1358718800002</c:v>
                </c:pt>
                <c:pt idx="4">
                  <c:v>4959.0376426000003</c:v>
                </c:pt>
                <c:pt idx="5">
                  <c:v>5350.3478276200003</c:v>
                </c:pt>
                <c:pt idx="6">
                  <c:v>5471.92078821</c:v>
                </c:pt>
                <c:pt idx="7">
                  <c:v>6192.7543765600003</c:v>
                </c:pt>
                <c:pt idx="8">
                  <c:v>5854.58718159</c:v>
                </c:pt>
                <c:pt idx="9">
                  <c:v>6413.2687857600004</c:v>
                </c:pt>
                <c:pt idx="10">
                  <c:v>6758.8126282499998</c:v>
                </c:pt>
                <c:pt idx="11">
                  <c:v>7317.8494938420499</c:v>
                </c:pt>
                <c:pt idx="12" formatCode="General">
                  <c:v>7303.7781553189598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1B-40EB-B642-15768635C803}"/>
            </c:ext>
          </c:extLst>
        </c:ser>
        <c:ser>
          <c:idx val="2"/>
          <c:order val="2"/>
          <c:tx>
            <c:strRef>
              <c:f>'16'!$B$9</c:f>
              <c:strCache>
                <c:ptCount val="1"/>
                <c:pt idx="0">
                  <c:v>Акций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'16'!$C$6:$O$6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'16'!$C$9:$O$9</c:f>
              <c:numCache>
                <c:formatCode>0.0</c:formatCode>
                <c:ptCount val="13"/>
                <c:pt idx="0">
                  <c:v>448.57389260000002</c:v>
                </c:pt>
                <c:pt idx="1">
                  <c:v>378.21350988</c:v>
                </c:pt>
                <c:pt idx="2">
                  <c:v>358.74869773</c:v>
                </c:pt>
                <c:pt idx="3">
                  <c:v>340.22197001999996</c:v>
                </c:pt>
                <c:pt idx="4">
                  <c:v>362.47561457999996</c:v>
                </c:pt>
                <c:pt idx="5">
                  <c:v>398.43976782999999</c:v>
                </c:pt>
                <c:pt idx="6">
                  <c:v>413.87448864999999</c:v>
                </c:pt>
                <c:pt idx="7">
                  <c:v>437.91367087999998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1B-40EB-B642-15768635C803}"/>
            </c:ext>
          </c:extLst>
        </c:ser>
        <c:ser>
          <c:idx val="3"/>
          <c:order val="3"/>
          <c:tx>
            <c:strRef>
              <c:f>'16'!$B$10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'16'!$C$6:$O$6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'16'!$C$10:$O$10</c:f>
              <c:numCache>
                <c:formatCode>0.0</c:formatCode>
                <c:ptCount val="13"/>
                <c:pt idx="0">
                  <c:v>782.48580857999991</c:v>
                </c:pt>
                <c:pt idx="1">
                  <c:v>1031.8318153300002</c:v>
                </c:pt>
                <c:pt idx="2">
                  <c:v>1706.64241337</c:v>
                </c:pt>
                <c:pt idx="3">
                  <c:v>447.54073589999996</c:v>
                </c:pt>
                <c:pt idx="4">
                  <c:v>424.69319291999994</c:v>
                </c:pt>
                <c:pt idx="5">
                  <c:v>425.66480839999997</c:v>
                </c:pt>
                <c:pt idx="6">
                  <c:v>389.86172114999999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1B-40EB-B642-15768635C803}"/>
            </c:ext>
          </c:extLst>
        </c:ser>
        <c:ser>
          <c:idx val="4"/>
          <c:order val="4"/>
          <c:tx>
            <c:strRef>
              <c:f>'16'!$B$11</c:f>
              <c:strCache>
                <c:ptCount val="1"/>
                <c:pt idx="0">
                  <c:v>Фонд финансовых инструментов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'16'!$C$6:$O$6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'16'!$C$11:$O$11</c:f>
              <c:numCache>
                <c:formatCode>0.0</c:formatCode>
                <c:ptCount val="13"/>
                <c:pt idx="0">
                  <c:v>23.434851680000001</c:v>
                </c:pt>
                <c:pt idx="1">
                  <c:v>104.22120396000001</c:v>
                </c:pt>
                <c:pt idx="2">
                  <c:v>114.34465596</c:v>
                </c:pt>
                <c:pt idx="3">
                  <c:v>125.32788030000002</c:v>
                </c:pt>
                <c:pt idx="4">
                  <c:v>138.95055302</c:v>
                </c:pt>
                <c:pt idx="5">
                  <c:v>143.02161316999999</c:v>
                </c:pt>
                <c:pt idx="6">
                  <c:v>158.01021097</c:v>
                </c:pt>
                <c:pt idx="7">
                  <c:v>171.60313500999999</c:v>
                </c:pt>
                <c:pt idx="8">
                  <c:v>189.38712609999999</c:v>
                </c:pt>
                <c:pt idx="9">
                  <c:v>200.260266807531</c:v>
                </c:pt>
                <c:pt idx="10">
                  <c:v>1687.1228442092499</c:v>
                </c:pt>
                <c:pt idx="11">
                  <c:v>4979.5388083840198</c:v>
                </c:pt>
                <c:pt idx="12" formatCode="General">
                  <c:v>8595.2683048432591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1B-40EB-B642-15768635C803}"/>
            </c:ext>
          </c:extLst>
        </c:ser>
        <c:ser>
          <c:idx val="5"/>
          <c:order val="5"/>
          <c:tx>
            <c:strRef>
              <c:f>'16'!$B$12</c:f>
              <c:strCache>
                <c:ptCount val="1"/>
                <c:pt idx="0">
                  <c:v>Хедж-фонд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'16'!$C$6:$O$6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'16'!$C$12:$O$12</c:f>
              <c:numCache>
                <c:formatCode>0.0</c:formatCode>
                <c:ptCount val="13"/>
                <c:pt idx="0">
                  <c:v>4898.9150430399995</c:v>
                </c:pt>
                <c:pt idx="1">
                  <c:v>4749.5255975699993</c:v>
                </c:pt>
                <c:pt idx="2">
                  <c:v>4718.3886923700002</c:v>
                </c:pt>
                <c:pt idx="3">
                  <c:v>4795.84355495</c:v>
                </c:pt>
                <c:pt idx="4">
                  <c:v>4741.9000553499991</c:v>
                </c:pt>
                <c:pt idx="5">
                  <c:v>4838.3105791000007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91B-40EB-B642-15768635C803}"/>
            </c:ext>
          </c:extLst>
        </c:ser>
        <c:ser>
          <c:idx val="6"/>
          <c:order val="6"/>
          <c:tx>
            <c:strRef>
              <c:f>'16'!$B$13</c:f>
              <c:strCache>
                <c:ptCount val="1"/>
                <c:pt idx="0">
                  <c:v>Товарного рынка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'16'!$C$6:$O$6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'16'!$C$13:$O$13</c:f>
              <c:numCache>
                <c:formatCode>0.0</c:formatCode>
                <c:ptCount val="13"/>
                <c:pt idx="0">
                  <c:v>170.06479190000002</c:v>
                </c:pt>
                <c:pt idx="1">
                  <c:v>183.0886845</c:v>
                </c:pt>
                <c:pt idx="2">
                  <c:v>208.56122116</c:v>
                </c:pt>
                <c:pt idx="3">
                  <c:v>220.64470586000002</c:v>
                </c:pt>
                <c:pt idx="4">
                  <c:v>219.81553427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91B-40EB-B642-15768635C803}"/>
            </c:ext>
          </c:extLst>
        </c:ser>
        <c:ser>
          <c:idx val="7"/>
          <c:order val="7"/>
          <c:tx>
            <c:strRef>
              <c:f>'16'!$B$14</c:f>
              <c:strCache>
                <c:ptCount val="1"/>
                <c:pt idx="0">
                  <c:v>Фонд фондов</c:v>
                </c:pt>
              </c:strCache>
            </c:strRef>
          </c:tx>
          <c:invertIfNegative val="0"/>
          <c:cat>
            <c:strRef>
              <c:f>'16'!$C$6:$O$6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'16'!$C$14:$O$14</c:f>
              <c:numCache>
                <c:formatCode>0.0</c:formatCode>
                <c:ptCount val="13"/>
                <c:pt idx="0">
                  <c:v>6.97592911</c:v>
                </c:pt>
                <c:pt idx="1">
                  <c:v>2.5731199999999999E-3</c:v>
                </c:pt>
                <c:pt idx="2">
                  <c:v>0</c:v>
                </c:pt>
                <c:pt idx="3">
                  <c:v>2.5230600000000001E-3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91B-40EB-B642-15768635C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785280"/>
        <c:axId val="46786816"/>
      </c:barChart>
      <c:catAx>
        <c:axId val="4678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6786816"/>
        <c:crosses val="autoZero"/>
        <c:auto val="1"/>
        <c:lblAlgn val="ctr"/>
        <c:lblOffset val="100"/>
        <c:noMultiLvlLbl val="0"/>
      </c:catAx>
      <c:valAx>
        <c:axId val="4678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678528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122703412073493E-2"/>
          <c:y val="5.0925925925925923E-2"/>
          <c:w val="0.88254396325459317"/>
          <c:h val="0.7210637212015165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'17'!$A$8</c:f>
              <c:strCache>
                <c:ptCount val="1"/>
                <c:pt idx="0">
                  <c:v>Объем выдачи ЗПИФ за квартал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'17'!$B$6:$W$6</c:f>
              <c:strCache>
                <c:ptCount val="15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</c:strCache>
            </c:strRef>
          </c:cat>
          <c:val>
            <c:numRef>
              <c:f>'17'!$B$8:$W$8</c:f>
              <c:numCache>
                <c:formatCode>0.0</c:formatCode>
                <c:ptCount val="15"/>
                <c:pt idx="0">
                  <c:v>30.288742969120001</c:v>
                </c:pt>
                <c:pt idx="1">
                  <c:v>49.686456963049999</c:v>
                </c:pt>
                <c:pt idx="2">
                  <c:v>245.98797150562001</c:v>
                </c:pt>
                <c:pt idx="3">
                  <c:v>70.056450030199997</c:v>
                </c:pt>
                <c:pt idx="4">
                  <c:v>58.192776489899991</c:v>
                </c:pt>
                <c:pt idx="5">
                  <c:v>18.991603916779997</c:v>
                </c:pt>
                <c:pt idx="6">
                  <c:v>75.015964892260016</c:v>
                </c:pt>
                <c:pt idx="7">
                  <c:v>88.520644072620001</c:v>
                </c:pt>
                <c:pt idx="8">
                  <c:v>68.212460041000014</c:v>
                </c:pt>
                <c:pt idx="9">
                  <c:v>259.86098708338</c:v>
                </c:pt>
                <c:pt idx="10">
                  <c:v>177.39722636759601</c:v>
                </c:pt>
                <c:pt idx="11">
                  <c:v>62.1</c:v>
                </c:pt>
                <c:pt idx="12">
                  <c:v>127.60695159396001</c:v>
                </c:pt>
                <c:pt idx="13">
                  <c:v>139.44174387152901</c:v>
                </c:pt>
                <c:pt idx="14" formatCode="0">
                  <c:v>186.93206050070299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FE-45DD-8054-716CF6BF74C1}"/>
            </c:ext>
          </c:extLst>
        </c:ser>
        <c:ser>
          <c:idx val="2"/>
          <c:order val="2"/>
          <c:tx>
            <c:strRef>
              <c:f>'17'!$A$9</c:f>
              <c:strCache>
                <c:ptCount val="1"/>
                <c:pt idx="0">
                  <c:v>Объем погашения ЗПИФ за квартал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'17'!$B$6:$W$6</c:f>
              <c:strCache>
                <c:ptCount val="15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</c:strCache>
            </c:strRef>
          </c:cat>
          <c:val>
            <c:numRef>
              <c:f>'17'!$B$9:$W$9</c:f>
              <c:numCache>
                <c:formatCode>0.0</c:formatCode>
                <c:ptCount val="15"/>
                <c:pt idx="0">
                  <c:v>49.628104343540002</c:v>
                </c:pt>
                <c:pt idx="1">
                  <c:v>8.21294454493</c:v>
                </c:pt>
                <c:pt idx="2">
                  <c:v>8.167367844490002</c:v>
                </c:pt>
                <c:pt idx="3">
                  <c:v>21.976821975389999</c:v>
                </c:pt>
                <c:pt idx="4">
                  <c:v>9.1885281404099999</c:v>
                </c:pt>
                <c:pt idx="5">
                  <c:v>16.765882652190001</c:v>
                </c:pt>
                <c:pt idx="6">
                  <c:v>31.947364998809999</c:v>
                </c:pt>
                <c:pt idx="7">
                  <c:v>16.623176153350002</c:v>
                </c:pt>
                <c:pt idx="8">
                  <c:v>10.005615734220001</c:v>
                </c:pt>
                <c:pt idx="9">
                  <c:v>15.099077592429998</c:v>
                </c:pt>
                <c:pt idx="10">
                  <c:v>29.0237247174</c:v>
                </c:pt>
                <c:pt idx="11">
                  <c:v>19.8</c:v>
                </c:pt>
                <c:pt idx="12">
                  <c:v>19.32968141468</c:v>
                </c:pt>
                <c:pt idx="13">
                  <c:v>41.124961326570002</c:v>
                </c:pt>
                <c:pt idx="14" formatCode="0">
                  <c:v>14.05617226102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FE-45DD-8054-716CF6BF7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38880"/>
        <c:axId val="47740416"/>
      </c:barChart>
      <c:lineChart>
        <c:grouping val="standard"/>
        <c:varyColors val="0"/>
        <c:ser>
          <c:idx val="0"/>
          <c:order val="0"/>
          <c:tx>
            <c:strRef>
              <c:f>'17'!$A$7</c:f>
              <c:strCache>
                <c:ptCount val="1"/>
                <c:pt idx="0">
                  <c:v>Нетто приток/отток ЗПИФ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'17'!$B$6:$W$6</c:f>
              <c:strCache>
                <c:ptCount val="15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</c:strCache>
            </c:strRef>
          </c:cat>
          <c:val>
            <c:numRef>
              <c:f>'17'!$B$7:$W$7</c:f>
              <c:numCache>
                <c:formatCode>0.0</c:formatCode>
                <c:ptCount val="15"/>
                <c:pt idx="0">
                  <c:v>-19.339361374420001</c:v>
                </c:pt>
                <c:pt idx="1">
                  <c:v>41.473512418120002</c:v>
                </c:pt>
                <c:pt idx="2">
                  <c:v>237.82060366112998</c:v>
                </c:pt>
                <c:pt idx="3">
                  <c:v>48.079628054810001</c:v>
                </c:pt>
                <c:pt idx="4">
                  <c:v>49.004248349489991</c:v>
                </c:pt>
                <c:pt idx="5">
                  <c:v>2.2257212645899962</c:v>
                </c:pt>
                <c:pt idx="6">
                  <c:v>43.068599893450013</c:v>
                </c:pt>
                <c:pt idx="7">
                  <c:v>71.897467919269999</c:v>
                </c:pt>
                <c:pt idx="8">
                  <c:v>58.206844306780013</c:v>
                </c:pt>
                <c:pt idx="9">
                  <c:v>244.76190949094999</c:v>
                </c:pt>
                <c:pt idx="10">
                  <c:v>148.373501650196</c:v>
                </c:pt>
                <c:pt idx="11">
                  <c:v>42.3</c:v>
                </c:pt>
                <c:pt idx="12">
                  <c:v>108.27727017927999</c:v>
                </c:pt>
                <c:pt idx="13">
                  <c:v>98.316782544958997</c:v>
                </c:pt>
                <c:pt idx="14" formatCode="0">
                  <c:v>172.87588823968301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FE-45DD-8054-716CF6BF74C1}"/>
            </c:ext>
          </c:extLst>
        </c:ser>
        <c:ser>
          <c:idx val="3"/>
          <c:order val="3"/>
          <c:tx>
            <c:strRef>
              <c:f>'17'!$A$10</c:f>
              <c:strCache>
                <c:ptCount val="1"/>
                <c:pt idx="0">
                  <c:v>Выдача и погашение ивестиционных паев ПИФ за квартал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'17'!$B$6:$W$6</c:f>
              <c:strCache>
                <c:ptCount val="15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</c:strCache>
            </c:strRef>
          </c:cat>
          <c:val>
            <c:numRef>
              <c:f>'17'!$B$10:$W$10</c:f>
            </c:numRef>
          </c:val>
          <c:smooth val="0"/>
          <c:extLst>
            <c:ext xmlns:c16="http://schemas.microsoft.com/office/drawing/2014/chart" uri="{C3380CC4-5D6E-409C-BE32-E72D297353CC}">
              <c16:uniqueId val="{00000003-EDFE-45DD-8054-716CF6BF74C1}"/>
            </c:ext>
          </c:extLst>
        </c:ser>
        <c:ser>
          <c:idx val="4"/>
          <c:order val="4"/>
          <c:tx>
            <c:strRef>
              <c:f>'17'!$A$11</c:f>
              <c:strCache>
                <c:ptCount val="1"/>
                <c:pt idx="0">
                  <c:v>Объем выдачи за квартал</c:v>
                </c:pt>
              </c:strCache>
            </c:strRef>
          </c:tx>
          <c:marker>
            <c:symbol val="none"/>
          </c:marker>
          <c:cat>
            <c:strRef>
              <c:f>'17'!$B$6:$W$6</c:f>
              <c:strCache>
                <c:ptCount val="15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</c:strCache>
            </c:strRef>
          </c:cat>
          <c:val>
            <c:numRef>
              <c:f>'17'!$B$11:$W$11</c:f>
            </c:numRef>
          </c:val>
          <c:smooth val="0"/>
          <c:extLst>
            <c:ext xmlns:c16="http://schemas.microsoft.com/office/drawing/2014/chart" uri="{C3380CC4-5D6E-409C-BE32-E72D297353CC}">
              <c16:uniqueId val="{00000004-EDFE-45DD-8054-716CF6BF74C1}"/>
            </c:ext>
          </c:extLst>
        </c:ser>
        <c:ser>
          <c:idx val="5"/>
          <c:order val="5"/>
          <c:tx>
            <c:strRef>
              <c:f>'17'!$A$12</c:f>
              <c:strCache>
                <c:ptCount val="1"/>
                <c:pt idx="0">
                  <c:v>Объем погашения за квартал</c:v>
                </c:pt>
              </c:strCache>
            </c:strRef>
          </c:tx>
          <c:marker>
            <c:symbol val="none"/>
          </c:marker>
          <c:cat>
            <c:strRef>
              <c:f>'17'!$B$6:$W$6</c:f>
              <c:strCache>
                <c:ptCount val="15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</c:strCache>
            </c:strRef>
          </c:cat>
          <c:val>
            <c:numRef>
              <c:f>'17'!$B$12:$W$12</c:f>
            </c:numRef>
          </c:val>
          <c:smooth val="0"/>
          <c:extLst>
            <c:ext xmlns:c16="http://schemas.microsoft.com/office/drawing/2014/chart" uri="{C3380CC4-5D6E-409C-BE32-E72D297353CC}">
              <c16:uniqueId val="{00000005-EDFE-45DD-8054-716CF6BF74C1}"/>
            </c:ext>
          </c:extLst>
        </c:ser>
        <c:ser>
          <c:idx val="6"/>
          <c:order val="6"/>
          <c:tx>
            <c:strRef>
              <c:f>'17'!$A$13</c:f>
              <c:strCache>
                <c:ptCount val="1"/>
                <c:pt idx="0">
                  <c:v>Прирост СЧА ЗПИФ за квартал</c:v>
                </c:pt>
              </c:strCache>
            </c:strRef>
          </c:tx>
          <c:marker>
            <c:symbol val="none"/>
          </c:marker>
          <c:cat>
            <c:strRef>
              <c:f>'17'!$B$6:$W$6</c:f>
              <c:strCache>
                <c:ptCount val="15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</c:strCache>
            </c:strRef>
          </c:cat>
          <c:val>
            <c:numRef>
              <c:f>'17'!$B$13:$W$13</c:f>
              <c:numCache>
                <c:formatCode>0.0</c:formatCode>
                <c:ptCount val="15"/>
                <c:pt idx="0">
                  <c:v>-97.716695585190777</c:v>
                </c:pt>
                <c:pt idx="1">
                  <c:v>31.990900511479936</c:v>
                </c:pt>
                <c:pt idx="2">
                  <c:v>195.17042407756114</c:v>
                </c:pt>
                <c:pt idx="3">
                  <c:v>35.833995912020093</c:v>
                </c:pt>
                <c:pt idx="4">
                  <c:v>43.774161335799377</c:v>
                </c:pt>
                <c:pt idx="5">
                  <c:v>64.242705405029469</c:v>
                </c:pt>
                <c:pt idx="6">
                  <c:v>151.73105181370116</c:v>
                </c:pt>
                <c:pt idx="7">
                  <c:v>124.00566454239004</c:v>
                </c:pt>
                <c:pt idx="8">
                  <c:v>112.61169966297922</c:v>
                </c:pt>
                <c:pt idx="9">
                  <c:v>278.84124366600952</c:v>
                </c:pt>
                <c:pt idx="10">
                  <c:v>440.59450139828073</c:v>
                </c:pt>
                <c:pt idx="11">
                  <c:v>141.80000000000001</c:v>
                </c:pt>
                <c:pt idx="12">
                  <c:v>324.91945075206002</c:v>
                </c:pt>
                <c:pt idx="13">
                  <c:v>110.31672957572</c:v>
                </c:pt>
                <c:pt idx="14" formatCode="0">
                  <c:v>312.51823392322001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DFE-45DD-8054-716CF6BF7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38880"/>
        <c:axId val="47740416"/>
      </c:lineChart>
      <c:catAx>
        <c:axId val="4773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7740416"/>
        <c:crosses val="autoZero"/>
        <c:auto val="1"/>
        <c:lblAlgn val="ctr"/>
        <c:lblOffset val="100"/>
        <c:noMultiLvlLbl val="0"/>
      </c:catAx>
      <c:valAx>
        <c:axId val="4774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7738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'18'!$B$7</c:f>
              <c:strCache>
                <c:ptCount val="1"/>
                <c:pt idx="0">
                  <c:v>Комбинированный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'18'!$C$6:$R$6</c:f>
              <c:strCache>
                <c:ptCount val="16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</c:strCache>
            </c:strRef>
          </c:cat>
          <c:val>
            <c:numRef>
              <c:f>'18'!$C$7:$R$7</c:f>
              <c:numCache>
                <c:formatCode>General</c:formatCode>
                <c:ptCount val="16"/>
                <c:pt idx="0">
                  <c:v>429534.09633179009</c:v>
                </c:pt>
                <c:pt idx="1">
                  <c:v>644484.6182218797</c:v>
                </c:pt>
                <c:pt idx="2">
                  <c:v>1426658.5066114399</c:v>
                </c:pt>
                <c:pt idx="3">
                  <c:v>1471577.0819109308</c:v>
                </c:pt>
                <c:pt idx="4">
                  <c:v>1649978.0906388601</c:v>
                </c:pt>
                <c:pt idx="5">
                  <c:v>1777439.9472803294</c:v>
                </c:pt>
                <c:pt idx="6">
                  <c:v>1998982.9372818107</c:v>
                </c:pt>
                <c:pt idx="7">
                  <c:v>2179011.5417923802</c:v>
                </c:pt>
                <c:pt idx="8">
                  <c:v>2309844.4672218305</c:v>
                </c:pt>
                <c:pt idx="9">
                  <c:v>2578292.9649585588</c:v>
                </c:pt>
                <c:pt idx="10">
                  <c:v>3059752.3675295799</c:v>
                </c:pt>
                <c:pt idx="11">
                  <c:v>2756821.4744563201</c:v>
                </c:pt>
                <c:pt idx="12">
                  <c:v>2929226.5236784001</c:v>
                </c:pt>
                <c:pt idx="13">
                  <c:v>3263666.23935221</c:v>
                </c:pt>
                <c:pt idx="14">
                  <c:v>3444075.2124953298</c:v>
                </c:pt>
                <c:pt idx="15">
                  <c:v>3781733.7957967198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60-44C5-B827-D716D71F09F2}"/>
            </c:ext>
          </c:extLst>
        </c:ser>
        <c:ser>
          <c:idx val="1"/>
          <c:order val="1"/>
          <c:tx>
            <c:strRef>
              <c:f>'18'!$B$8</c:f>
              <c:strCache>
                <c:ptCount val="1"/>
                <c:pt idx="0">
                  <c:v>Недвижимости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'18'!$C$6:$R$6</c:f>
              <c:strCache>
                <c:ptCount val="16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</c:strCache>
            </c:strRef>
          </c:cat>
          <c:val>
            <c:numRef>
              <c:f>'18'!$C$8:$R$8</c:f>
              <c:numCache>
                <c:formatCode>General</c:formatCode>
                <c:ptCount val="16"/>
                <c:pt idx="0">
                  <c:v>933779.1377602698</c:v>
                </c:pt>
                <c:pt idx="1">
                  <c:v>826732.76906556939</c:v>
                </c:pt>
                <c:pt idx="2">
                  <c:v>657637.24294191028</c:v>
                </c:pt>
                <c:pt idx="3">
                  <c:v>648452.45187988004</c:v>
                </c:pt>
                <c:pt idx="4">
                  <c:v>607256.64676658961</c:v>
                </c:pt>
                <c:pt idx="5">
                  <c:v>546270.29211049026</c:v>
                </c:pt>
                <c:pt idx="6">
                  <c:v>509770.01817408996</c:v>
                </c:pt>
                <c:pt idx="7">
                  <c:v>478489.90770057996</c:v>
                </c:pt>
                <c:pt idx="8">
                  <c:v>444895.93076267967</c:v>
                </c:pt>
                <c:pt idx="9">
                  <c:v>444594.20227121998</c:v>
                </c:pt>
                <c:pt idx="10">
                  <c:v>406515.12233131001</c:v>
                </c:pt>
                <c:pt idx="11">
                  <c:v>396252.38949946</c:v>
                </c:pt>
                <c:pt idx="12">
                  <c:v>373776.81011363998</c:v>
                </c:pt>
                <c:pt idx="13">
                  <c:v>340317.72487673</c:v>
                </c:pt>
                <c:pt idx="14">
                  <c:v>320831.65636543999</c:v>
                </c:pt>
                <c:pt idx="15">
                  <c:v>298499.51423442998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60-44C5-B827-D716D71F09F2}"/>
            </c:ext>
          </c:extLst>
        </c:ser>
        <c:ser>
          <c:idx val="2"/>
          <c:order val="2"/>
          <c:tx>
            <c:strRef>
              <c:f>'18'!$B$9</c:f>
              <c:strCache>
                <c:ptCount val="1"/>
                <c:pt idx="0">
                  <c:v>Финансовых инструментов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'18'!$C$6:$R$6</c:f>
              <c:strCache>
                <c:ptCount val="16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</c:strCache>
            </c:strRef>
          </c:cat>
          <c:val>
            <c:numRef>
              <c:f>'18'!$C$9:$R$9</c:f>
              <c:numCache>
                <c:formatCode>General</c:formatCode>
                <c:ptCount val="16"/>
                <c:pt idx="5">
                  <c:v>1776.3182991900001</c:v>
                </c:pt>
                <c:pt idx="6">
                  <c:v>1820.6938538499999</c:v>
                </c:pt>
                <c:pt idx="7">
                  <c:v>1977.8635137700001</c:v>
                </c:pt>
                <c:pt idx="8">
                  <c:v>61325.637237820003</c:v>
                </c:pt>
                <c:pt idx="9">
                  <c:v>85077.194055970002</c:v>
                </c:pt>
                <c:pt idx="10">
                  <c:v>86519.187332879999</c:v>
                </c:pt>
                <c:pt idx="11">
                  <c:v>94494.816840150001</c:v>
                </c:pt>
                <c:pt idx="12">
                  <c:v>96897.930039529994</c:v>
                </c:pt>
                <c:pt idx="13">
                  <c:v>116227.30803127</c:v>
                </c:pt>
                <c:pt idx="14">
                  <c:v>126335.3584595</c:v>
                </c:pt>
                <c:pt idx="15">
                  <c:v>128780.31443827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60-44C5-B827-D716D71F09F2}"/>
            </c:ext>
          </c:extLst>
        </c:ser>
        <c:ser>
          <c:idx val="3"/>
          <c:order val="3"/>
          <c:tx>
            <c:strRef>
              <c:f>'18'!$B$10</c:f>
              <c:strCache>
                <c:ptCount val="1"/>
                <c:pt idx="0">
                  <c:v>Рентный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'18'!$C$6:$R$6</c:f>
              <c:strCache>
                <c:ptCount val="16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</c:strCache>
            </c:strRef>
          </c:cat>
          <c:val>
            <c:numRef>
              <c:f>'18'!$C$10:$R$10</c:f>
              <c:numCache>
                <c:formatCode>General</c:formatCode>
                <c:ptCount val="16"/>
                <c:pt idx="0">
                  <c:v>216309.44505493992</c:v>
                </c:pt>
                <c:pt idx="1">
                  <c:v>179434.79827307991</c:v>
                </c:pt>
                <c:pt idx="2">
                  <c:v>143459.74688724003</c:v>
                </c:pt>
                <c:pt idx="3">
                  <c:v>142412.58627371993</c:v>
                </c:pt>
                <c:pt idx="4">
                  <c:v>136731.36232714998</c:v>
                </c:pt>
                <c:pt idx="5">
                  <c:v>142086.29628177002</c:v>
                </c:pt>
                <c:pt idx="6">
                  <c:v>122588.90400632998</c:v>
                </c:pt>
                <c:pt idx="7">
                  <c:v>118261.54096204998</c:v>
                </c:pt>
                <c:pt idx="8">
                  <c:v>113528.30293132999</c:v>
                </c:pt>
                <c:pt idx="9">
                  <c:v>104254.78312168999</c:v>
                </c:pt>
                <c:pt idx="10">
                  <c:v>106680.7735251</c:v>
                </c:pt>
                <c:pt idx="11">
                  <c:v>103174.60639147001</c:v>
                </c:pt>
                <c:pt idx="12">
                  <c:v>92651.646230750004</c:v>
                </c:pt>
                <c:pt idx="13">
                  <c:v>92251.080309330006</c:v>
                </c:pt>
                <c:pt idx="14">
                  <c:v>89578.433431159996</c:v>
                </c:pt>
                <c:pt idx="15">
                  <c:v>88892.096383630007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60-44C5-B827-D716D71F09F2}"/>
            </c:ext>
          </c:extLst>
        </c:ser>
        <c:ser>
          <c:idx val="4"/>
          <c:order val="4"/>
          <c:tx>
            <c:strRef>
              <c:f>'18'!$B$11</c:f>
              <c:strCache>
                <c:ptCount val="1"/>
                <c:pt idx="0">
                  <c:v>Долгосрочных пр. инв.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'18'!$C$6:$R$6</c:f>
              <c:strCache>
                <c:ptCount val="16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</c:strCache>
            </c:strRef>
          </c:cat>
          <c:val>
            <c:numRef>
              <c:f>'18'!$C$11:$R$11</c:f>
              <c:numCache>
                <c:formatCode>General</c:formatCode>
                <c:ptCount val="16"/>
                <c:pt idx="0">
                  <c:v>586709.04612908</c:v>
                </c:pt>
                <c:pt idx="1">
                  <c:v>568928.69043588999</c:v>
                </c:pt>
                <c:pt idx="2">
                  <c:v>243078.30553772999</c:v>
                </c:pt>
                <c:pt idx="3">
                  <c:v>249332.12251341995</c:v>
                </c:pt>
                <c:pt idx="4">
                  <c:v>198645.47458205998</c:v>
                </c:pt>
                <c:pt idx="5">
                  <c:v>192565.98946786002</c:v>
                </c:pt>
                <c:pt idx="6">
                  <c:v>183992.30060483995</c:v>
                </c:pt>
                <c:pt idx="7">
                  <c:v>164086.12843134993</c:v>
                </c:pt>
                <c:pt idx="8">
                  <c:v>131178.83936089999</c:v>
                </c:pt>
                <c:pt idx="9">
                  <c:v>133554.42662034999</c:v>
                </c:pt>
                <c:pt idx="10">
                  <c:v>133767.75895073</c:v>
                </c:pt>
                <c:pt idx="11">
                  <c:v>133363.62875683999</c:v>
                </c:pt>
                <c:pt idx="12">
                  <c:v>133090.14031843</c:v>
                </c:pt>
                <c:pt idx="13">
                  <c:v>131078.61221776</c:v>
                </c:pt>
                <c:pt idx="14">
                  <c:v>88082.98155384</c:v>
                </c:pt>
                <c:pt idx="15">
                  <c:v>85444.194156070007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60-44C5-B827-D716D71F09F2}"/>
            </c:ext>
          </c:extLst>
        </c:ser>
        <c:ser>
          <c:idx val="5"/>
          <c:order val="5"/>
          <c:tx>
            <c:strRef>
              <c:f>'18'!$B$12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'18'!$C$6:$R$6</c:f>
              <c:strCache>
                <c:ptCount val="16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</c:strCache>
            </c:strRef>
          </c:cat>
          <c:val>
            <c:numRef>
              <c:f>'18'!$C$12:$R$12</c:f>
              <c:numCache>
                <c:formatCode>General</c:formatCode>
                <c:ptCount val="16"/>
                <c:pt idx="0">
                  <c:v>84763.900112520001</c:v>
                </c:pt>
                <c:pt idx="1">
                  <c:v>84820.767700449986</c:v>
                </c:pt>
                <c:pt idx="2">
                  <c:v>88654.881511719999</c:v>
                </c:pt>
                <c:pt idx="3">
                  <c:v>87012.558002839985</c:v>
                </c:pt>
                <c:pt idx="4">
                  <c:v>85616.101820770011</c:v>
                </c:pt>
                <c:pt idx="5">
                  <c:v>85382.916433050021</c:v>
                </c:pt>
                <c:pt idx="6">
                  <c:v>88092.200317569994</c:v>
                </c:pt>
                <c:pt idx="7">
                  <c:v>90085.999565230013</c:v>
                </c:pt>
                <c:pt idx="8">
                  <c:v>90749.457986669993</c:v>
                </c:pt>
                <c:pt idx="9">
                  <c:v>89449.506625819995</c:v>
                </c:pt>
                <c:pt idx="10">
                  <c:v>94175.051994070003</c:v>
                </c:pt>
                <c:pt idx="11">
                  <c:v>91223.389123660003</c:v>
                </c:pt>
                <c:pt idx="12">
                  <c:v>92165.550698389998</c:v>
                </c:pt>
                <c:pt idx="13">
                  <c:v>90485.699799049995</c:v>
                </c:pt>
                <c:pt idx="14">
                  <c:v>82996.179899059993</c:v>
                </c:pt>
                <c:pt idx="15">
                  <c:v>67861.431359619994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60-44C5-B827-D716D71F09F2}"/>
            </c:ext>
          </c:extLst>
        </c:ser>
        <c:ser>
          <c:idx val="6"/>
          <c:order val="6"/>
          <c:tx>
            <c:strRef>
              <c:f>'18'!$B$13</c:f>
              <c:strCache>
                <c:ptCount val="1"/>
                <c:pt idx="0">
                  <c:v>Акций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'18'!$C$6:$R$6</c:f>
              <c:strCache>
                <c:ptCount val="16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</c:strCache>
            </c:strRef>
          </c:cat>
          <c:val>
            <c:numRef>
              <c:f>'18'!$C$13:$R$13</c:f>
              <c:numCache>
                <c:formatCode>General</c:formatCode>
                <c:ptCount val="16"/>
                <c:pt idx="0">
                  <c:v>80400.472846589997</c:v>
                </c:pt>
                <c:pt idx="1">
                  <c:v>77308.936568579986</c:v>
                </c:pt>
                <c:pt idx="2">
                  <c:v>33919.821774460004</c:v>
                </c:pt>
                <c:pt idx="3">
                  <c:v>33645.200842029997</c:v>
                </c:pt>
                <c:pt idx="4">
                  <c:v>32719.668892890004</c:v>
                </c:pt>
                <c:pt idx="5">
                  <c:v>32292.535788450001</c:v>
                </c:pt>
                <c:pt idx="6">
                  <c:v>28777.433164430007</c:v>
                </c:pt>
                <c:pt idx="7">
                  <c:v>28997.009918039996</c:v>
                </c:pt>
                <c:pt idx="8">
                  <c:v>29238.465123439993</c:v>
                </c:pt>
                <c:pt idx="9">
                  <c:v>29630.06087012</c:v>
                </c:pt>
                <c:pt idx="10">
                  <c:v>26533.733441889999</c:v>
                </c:pt>
                <c:pt idx="11">
                  <c:v>24681.003740519998</c:v>
                </c:pt>
                <c:pt idx="12">
                  <c:v>23045.1163786</c:v>
                </c:pt>
                <c:pt idx="13">
                  <c:v>22639.693904340002</c:v>
                </c:pt>
                <c:pt idx="14">
                  <c:v>6931.4130154000004</c:v>
                </c:pt>
                <c:pt idx="15">
                  <c:v>6923.5788887199997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60-44C5-B827-D716D71F09F2}"/>
            </c:ext>
          </c:extLst>
        </c:ser>
        <c:ser>
          <c:idx val="7"/>
          <c:order val="7"/>
          <c:tx>
            <c:strRef>
              <c:f>'18'!$B$14</c:f>
              <c:strCache>
                <c:ptCount val="1"/>
                <c:pt idx="0">
                  <c:v>Прочие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'18'!$C$6:$R$6</c:f>
              <c:strCache>
                <c:ptCount val="16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 кв. 2020</c:v>
                </c:pt>
                <c:pt idx="12">
                  <c:v>II кв. 2020</c:v>
                </c:pt>
                <c:pt idx="13">
                  <c:v>III кв. 2020</c:v>
                </c:pt>
                <c:pt idx="14">
                  <c:v>IV кв. 2020</c:v>
                </c:pt>
                <c:pt idx="15">
                  <c:v>I кв. 2021</c:v>
                </c:pt>
              </c:strCache>
            </c:strRef>
          </c:cat>
          <c:val>
            <c:numRef>
              <c:f>'18'!$C$14:$R$14</c:f>
              <c:numCache>
                <c:formatCode>General</c:formatCode>
                <c:ptCount val="16"/>
                <c:pt idx="0">
                  <c:v>139911.41143761942</c:v>
                </c:pt>
                <c:pt idx="1">
                  <c:v>121687.82991884038</c:v>
                </c:pt>
                <c:pt idx="2">
                  <c:v>105160.32899735027</c:v>
                </c:pt>
                <c:pt idx="3">
                  <c:v>101970.82875104982</c:v>
                </c:pt>
                <c:pt idx="4">
                  <c:v>67229.646481350181</c:v>
                </c:pt>
                <c:pt idx="5">
                  <c:v>66381.719552749651</c:v>
                </c:pt>
                <c:pt idx="6">
                  <c:v>61946.95517933002</c:v>
                </c:pt>
                <c:pt idx="7">
                  <c:v>59224.284901160558</c:v>
                </c:pt>
                <c:pt idx="8">
                  <c:v>111332.64954691968</c:v>
                </c:pt>
                <c:pt idx="9">
                  <c:v>129833.41213202059</c:v>
                </c:pt>
                <c:pt idx="10">
                  <c:v>122779.05022538012</c:v>
                </c:pt>
                <c:pt idx="11">
                  <c:v>35569.908104279806</c:v>
                </c:pt>
                <c:pt idx="12">
                  <c:v>36520.301115150141</c:v>
                </c:pt>
                <c:pt idx="13">
                  <c:v>45627.110834254097</c:v>
                </c:pt>
                <c:pt idx="14">
                  <c:v>53807.536604860172</c:v>
                </c:pt>
                <c:pt idx="15">
                  <c:v>67022.08049035017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360-44C5-B827-D716D71F0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770624"/>
        <c:axId val="47825664"/>
      </c:barChart>
      <c:catAx>
        <c:axId val="47770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7825664"/>
        <c:crosses val="autoZero"/>
        <c:auto val="1"/>
        <c:lblAlgn val="ctr"/>
        <c:lblOffset val="100"/>
        <c:noMultiLvlLbl val="0"/>
      </c:catAx>
      <c:valAx>
        <c:axId val="4782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7770624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7192795889589703"/>
          <c:y val="2.8665427238261883E-2"/>
          <c:w val="0.58034961059719803"/>
          <c:h val="0.8051235783027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'19'!$B$5</c:f>
              <c:strCache>
                <c:ptCount val="1"/>
                <c:pt idx="0">
                  <c:v>1кв2020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'19'!$A$6:$A$16</c:f>
              <c:strCache>
                <c:ptCount val="11"/>
                <c:pt idx="0">
                  <c:v>Финансовых инструментов</c:v>
                </c:pt>
                <c:pt idx="1">
                  <c:v>Денежного рынка</c:v>
                </c:pt>
                <c:pt idx="2">
                  <c:v>Венчурных инвестиций</c:v>
                </c:pt>
                <c:pt idx="3">
                  <c:v>Прямых инвестиций</c:v>
                </c:pt>
                <c:pt idx="4">
                  <c:v>Кредитный</c:v>
                </c:pt>
                <c:pt idx="5">
                  <c:v>Акций</c:v>
                </c:pt>
                <c:pt idx="6">
                  <c:v>Смешанных инвестиций</c:v>
                </c:pt>
                <c:pt idx="7">
                  <c:v>Рентный</c:v>
                </c:pt>
                <c:pt idx="8">
                  <c:v>Долгосрочных пр. инв.</c:v>
                </c:pt>
                <c:pt idx="9">
                  <c:v>Недвижимости</c:v>
                </c:pt>
                <c:pt idx="10">
                  <c:v>Комбинированный</c:v>
                </c:pt>
              </c:strCache>
            </c:strRef>
          </c:cat>
          <c:val>
            <c:numRef>
              <c:f>'19'!$B$6:$B$16</c:f>
              <c:numCache>
                <c:formatCode>0%</c:formatCode>
                <c:ptCount val="11"/>
                <c:pt idx="0">
                  <c:v>13.223354505071001</c:v>
                </c:pt>
                <c:pt idx="1">
                  <c:v>4.3624392674999998E-2</c:v>
                </c:pt>
                <c:pt idx="2">
                  <c:v>0.3541840383</c:v>
                </c:pt>
                <c:pt idx="3">
                  <c:v>9.7139090624999994E-2</c:v>
                </c:pt>
                <c:pt idx="4">
                  <c:v>0.13117753445700001</c:v>
                </c:pt>
                <c:pt idx="5">
                  <c:v>-0.25138627685999998</c:v>
                </c:pt>
                <c:pt idx="6">
                  <c:v>-0.11727579467</c:v>
                </c:pt>
                <c:pt idx="7">
                  <c:v>-0.116097447666</c:v>
                </c:pt>
                <c:pt idx="8">
                  <c:v>4.4783240030000001E-3</c:v>
                </c:pt>
                <c:pt idx="9">
                  <c:v>6.9113831089000002E-2</c:v>
                </c:pt>
                <c:pt idx="10">
                  <c:v>-0.43946418675100002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79-42A6-8A84-71DB89D334CC}"/>
            </c:ext>
          </c:extLst>
        </c:ser>
        <c:ser>
          <c:idx val="1"/>
          <c:order val="1"/>
          <c:tx>
            <c:strRef>
              <c:f>'19'!$C$5</c:f>
              <c:strCache>
                <c:ptCount val="1"/>
                <c:pt idx="0">
                  <c:v>1кв2021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'19'!$A$6:$A$16</c:f>
              <c:strCache>
                <c:ptCount val="11"/>
                <c:pt idx="0">
                  <c:v>Финансовых инструментов</c:v>
                </c:pt>
                <c:pt idx="1">
                  <c:v>Денежного рынка</c:v>
                </c:pt>
                <c:pt idx="2">
                  <c:v>Венчурных инвестиций</c:v>
                </c:pt>
                <c:pt idx="3">
                  <c:v>Прямых инвестиций</c:v>
                </c:pt>
                <c:pt idx="4">
                  <c:v>Кредитный</c:v>
                </c:pt>
                <c:pt idx="5">
                  <c:v>Акций</c:v>
                </c:pt>
                <c:pt idx="6">
                  <c:v>Смешанных инвестиций</c:v>
                </c:pt>
                <c:pt idx="7">
                  <c:v>Рентный</c:v>
                </c:pt>
                <c:pt idx="8">
                  <c:v>Долгосрочных пр. инв.</c:v>
                </c:pt>
                <c:pt idx="9">
                  <c:v>Недвижимости</c:v>
                </c:pt>
                <c:pt idx="10">
                  <c:v>Комбинированный</c:v>
                </c:pt>
              </c:strCache>
            </c:strRef>
          </c:cat>
          <c:val>
            <c:numRef>
              <c:f>'19'!$C$6:$C$16</c:f>
              <c:numCache>
                <c:formatCode>0%</c:formatCode>
                <c:ptCount val="11"/>
                <c:pt idx="0">
                  <c:v>-2.2973351518E-2</c:v>
                </c:pt>
                <c:pt idx="1">
                  <c:v>3.8588448615999998E-2</c:v>
                </c:pt>
                <c:pt idx="2">
                  <c:v>-0.407882834995</c:v>
                </c:pt>
                <c:pt idx="3">
                  <c:v>-1.0924191741999999E-2</c:v>
                </c:pt>
                <c:pt idx="4">
                  <c:v>7.0907511672999995E-2</c:v>
                </c:pt>
                <c:pt idx="5">
                  <c:v>-4.513249976E-3</c:v>
                </c:pt>
                <c:pt idx="6">
                  <c:v>-0.191552089349</c:v>
                </c:pt>
                <c:pt idx="7">
                  <c:v>5.8295215905000003E-2</c:v>
                </c:pt>
                <c:pt idx="8">
                  <c:v>2.6023848447000002E-2</c:v>
                </c:pt>
                <c:pt idx="9">
                  <c:v>6.9689604572999997E-2</c:v>
                </c:pt>
                <c:pt idx="10">
                  <c:v>0.39416700897500001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79-42A6-8A84-71DB89D33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8242304"/>
        <c:axId val="138264576"/>
      </c:barChart>
      <c:catAx>
        <c:axId val="138242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8264576"/>
        <c:crosses val="autoZero"/>
        <c:auto val="1"/>
        <c:lblAlgn val="ctr"/>
        <c:lblOffset val="100"/>
        <c:noMultiLvlLbl val="0"/>
      </c:catAx>
      <c:valAx>
        <c:axId val="138264576"/>
        <c:scaling>
          <c:orientation val="minMax"/>
          <c:max val="0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8242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720577270214946"/>
          <c:y val="0.92187445319335082"/>
          <c:w val="0.58324877881697756"/>
          <c:h val="7.81255468066491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'2'!$C$8</c:f>
              <c:strCache>
                <c:ptCount val="1"/>
                <c:pt idx="0">
                  <c:v>СЧА ЗПИФ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'2'!$D$7:$X$7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</c:strCache>
            </c:strRef>
          </c:cat>
          <c:val>
            <c:numRef>
              <c:f>'2'!$D$8:$X$8</c:f>
              <c:numCache>
                <c:formatCode>0.0</c:formatCode>
                <c:ptCount val="21"/>
                <c:pt idx="0">
                  <c:v>2298389.7508210698</c:v>
                </c:pt>
                <c:pt idx="1">
                  <c:v>2261602.5224185898</c:v>
                </c:pt>
                <c:pt idx="2">
                  <c:v>2306344.951084909</c:v>
                </c:pt>
                <c:pt idx="3">
                  <c:v>2430956.011216023</c:v>
                </c:pt>
                <c:pt idx="4">
                  <c:v>2569124.2052580002</c:v>
                </c:pt>
                <c:pt idx="5">
                  <c:v>2471407.5096728094</c:v>
                </c:pt>
                <c:pt idx="6">
                  <c:v>2503398.4101842893</c:v>
                </c:pt>
                <c:pt idx="7">
                  <c:v>2698568.8342618505</c:v>
                </c:pt>
                <c:pt idx="8">
                  <c:v>2734402.8301738705</c:v>
                </c:pt>
                <c:pt idx="9">
                  <c:v>2778176.9915096699</c:v>
                </c:pt>
                <c:pt idx="10">
                  <c:v>2842419.6969146994</c:v>
                </c:pt>
                <c:pt idx="11">
                  <c:v>2994150.7487284006</c:v>
                </c:pt>
                <c:pt idx="12">
                  <c:v>3118156.4132707906</c:v>
                </c:pt>
                <c:pt idx="13">
                  <c:v>3230768.1129337698</c:v>
                </c:pt>
                <c:pt idx="14">
                  <c:v>3509609.3565997793</c:v>
                </c:pt>
                <c:pt idx="15">
                  <c:v>3949867.28668606</c:v>
                </c:pt>
                <c:pt idx="16">
                  <c:v>3635581.2169126999</c:v>
                </c:pt>
                <c:pt idx="17">
                  <c:v>3777374.0185728902</c:v>
                </c:pt>
                <c:pt idx="18">
                  <c:v>4102293.4693249501</c:v>
                </c:pt>
                <c:pt idx="19">
                  <c:v>4212638.7718245899</c:v>
                </c:pt>
                <c:pt idx="20">
                  <c:v>4525157.00574781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79-455C-9812-53DA4D559609}"/>
            </c:ext>
          </c:extLst>
        </c:ser>
        <c:ser>
          <c:idx val="1"/>
          <c:order val="1"/>
          <c:tx>
            <c:strRef>
              <c:f>'2'!$C$9</c:f>
              <c:strCache>
                <c:ptCount val="1"/>
                <c:pt idx="0">
                  <c:v>СЧА ОПИФ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'2'!$D$7:$X$7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</c:strCache>
            </c:strRef>
          </c:cat>
          <c:val>
            <c:numRef>
              <c:f>'2'!$D$9:$X$9</c:f>
              <c:numCache>
                <c:formatCode>0.0</c:formatCode>
                <c:ptCount val="21"/>
                <c:pt idx="0">
                  <c:v>111113.09039356001</c:v>
                </c:pt>
                <c:pt idx="1">
                  <c:v>114640.53794147998</c:v>
                </c:pt>
                <c:pt idx="2">
                  <c:v>122643.77965485</c:v>
                </c:pt>
                <c:pt idx="3">
                  <c:v>130805.20714658008</c:v>
                </c:pt>
                <c:pt idx="4">
                  <c:v>141072.05660913</c:v>
                </c:pt>
                <c:pt idx="5">
                  <c:v>162800.73076613998</c:v>
                </c:pt>
                <c:pt idx="6">
                  <c:v>190523.02907327999</c:v>
                </c:pt>
                <c:pt idx="7">
                  <c:v>217828.26039096006</c:v>
                </c:pt>
                <c:pt idx="8">
                  <c:v>259294.68132823022</c:v>
                </c:pt>
                <c:pt idx="9">
                  <c:v>303714.68170719204</c:v>
                </c:pt>
                <c:pt idx="10">
                  <c:v>317469.27602719434</c:v>
                </c:pt>
                <c:pt idx="11">
                  <c:v>315353.47123756667</c:v>
                </c:pt>
                <c:pt idx="12">
                  <c:v>318365.01735311956</c:v>
                </c:pt>
                <c:pt idx="13">
                  <c:v>337000.22496785427</c:v>
                </c:pt>
                <c:pt idx="14">
                  <c:v>373888.14998059859</c:v>
                </c:pt>
                <c:pt idx="15">
                  <c:v>454719.53673931799</c:v>
                </c:pt>
                <c:pt idx="16">
                  <c:v>477388.56678050302</c:v>
                </c:pt>
                <c:pt idx="17">
                  <c:v>531995.84940485004</c:v>
                </c:pt>
                <c:pt idx="18">
                  <c:v>601118.67610748205</c:v>
                </c:pt>
                <c:pt idx="19">
                  <c:v>666948.16685062402</c:v>
                </c:pt>
                <c:pt idx="20">
                  <c:v>751478.88881357398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79-455C-9812-53DA4D559609}"/>
            </c:ext>
          </c:extLst>
        </c:ser>
        <c:ser>
          <c:idx val="2"/>
          <c:order val="2"/>
          <c:tx>
            <c:strRef>
              <c:f>'2'!$C$10</c:f>
              <c:strCache>
                <c:ptCount val="1"/>
                <c:pt idx="0">
                  <c:v>СЧА ИПИФ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'2'!$D$7:$X$7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</c:strCache>
            </c:strRef>
          </c:cat>
          <c:val>
            <c:numRef>
              <c:f>'2'!$D$10:$X$10</c:f>
              <c:numCache>
                <c:formatCode>0.0</c:formatCode>
                <c:ptCount val="21"/>
                <c:pt idx="0">
                  <c:v>20666.078378859998</c:v>
                </c:pt>
                <c:pt idx="1">
                  <c:v>18718.377864770002</c:v>
                </c:pt>
                <c:pt idx="2">
                  <c:v>18839.29938126</c:v>
                </c:pt>
                <c:pt idx="3">
                  <c:v>18148.547548140003</c:v>
                </c:pt>
                <c:pt idx="4">
                  <c:v>18577.790405840002</c:v>
                </c:pt>
                <c:pt idx="5">
                  <c:v>19620.514566379996</c:v>
                </c:pt>
                <c:pt idx="6">
                  <c:v>20068.20348285</c:v>
                </c:pt>
                <c:pt idx="7">
                  <c:v>20254.2464139</c:v>
                </c:pt>
                <c:pt idx="8">
                  <c:v>22246.816230260003</c:v>
                </c:pt>
                <c:pt idx="9">
                  <c:v>25211.599445539996</c:v>
                </c:pt>
                <c:pt idx="10">
                  <c:v>29455.110283738497</c:v>
                </c:pt>
                <c:pt idx="11">
                  <c:v>31234.561150709476</c:v>
                </c:pt>
                <c:pt idx="12">
                  <c:v>45434.04436214162</c:v>
                </c:pt>
                <c:pt idx="13">
                  <c:v>48869.074296066079</c:v>
                </c:pt>
                <c:pt idx="14">
                  <c:v>49612.023046939597</c:v>
                </c:pt>
                <c:pt idx="15">
                  <c:v>52078.769230347199</c:v>
                </c:pt>
                <c:pt idx="16">
                  <c:v>52239.348437405701</c:v>
                </c:pt>
                <c:pt idx="17">
                  <c:v>54175.245721491498</c:v>
                </c:pt>
                <c:pt idx="18">
                  <c:v>59988.8770384007</c:v>
                </c:pt>
                <c:pt idx="19">
                  <c:v>66116.239533275599</c:v>
                </c:pt>
                <c:pt idx="20">
                  <c:v>74232.160846704195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79-455C-9812-53DA4D559609}"/>
            </c:ext>
          </c:extLst>
        </c:ser>
        <c:ser>
          <c:idx val="3"/>
          <c:order val="3"/>
          <c:tx>
            <c:strRef>
              <c:f>'2'!$C$11</c:f>
              <c:strCache>
                <c:ptCount val="1"/>
                <c:pt idx="0">
                  <c:v>СЧА БПИФ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'2'!$D$7:$X$7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</c:strCache>
            </c:strRef>
          </c:cat>
          <c:val>
            <c:numRef>
              <c:f>'2'!$D$11:$X$11</c:f>
              <c:numCache>
                <c:formatCode>0.0</c:formatCode>
                <c:ptCount val="21"/>
                <c:pt idx="10">
                  <c:v>212.79053786</c:v>
                </c:pt>
                <c:pt idx="11">
                  <c:v>1018.0216836941499</c:v>
                </c:pt>
                <c:pt idx="12">
                  <c:v>3786.6066513790001</c:v>
                </c:pt>
                <c:pt idx="13">
                  <c:v>6228.0376681672014</c:v>
                </c:pt>
                <c:pt idx="14">
                  <c:v>11141.350896477201</c:v>
                </c:pt>
                <c:pt idx="15">
                  <c:v>16902.283886387599</c:v>
                </c:pt>
                <c:pt idx="16">
                  <c:v>23513.001021383101</c:v>
                </c:pt>
                <c:pt idx="17">
                  <c:v>31461.3740984219</c:v>
                </c:pt>
                <c:pt idx="18">
                  <c:v>47996.324952592899</c:v>
                </c:pt>
                <c:pt idx="19">
                  <c:v>85594.519869109601</c:v>
                </c:pt>
                <c:pt idx="20">
                  <c:v>111819.27599219199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79-455C-9812-53DA4D559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9943168"/>
        <c:axId val="229944704"/>
      </c:barChart>
      <c:catAx>
        <c:axId val="22994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9944704"/>
        <c:crosses val="autoZero"/>
        <c:auto val="1"/>
        <c:lblAlgn val="ctr"/>
        <c:lblOffset val="100"/>
        <c:noMultiLvlLbl val="0"/>
      </c:catAx>
      <c:valAx>
        <c:axId val="229944704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9943168"/>
        <c:crosses val="autoZero"/>
        <c:crossBetween val="between"/>
        <c:dispUnits>
          <c:builtInUnit val="million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Динамика активов ПИФов в России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Врезка1!$F$68:$G$68</c:f>
              <c:strCache>
                <c:ptCount val="2"/>
                <c:pt idx="0">
                  <c:v>Активы</c:v>
                </c:pt>
                <c:pt idx="1">
                  <c:v>трлн руб.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Врезка1!$H$67:$AB$67</c:f>
              <c:strCache>
                <c:ptCount val="21"/>
                <c:pt idx="0">
                  <c:v> 30.06.2014</c:v>
                </c:pt>
                <c:pt idx="1">
                  <c:v> 30.09.2014</c:v>
                </c:pt>
                <c:pt idx="2">
                  <c:v>31.12.2014</c:v>
                </c:pt>
                <c:pt idx="3">
                  <c:v> 31.03.2015</c:v>
                </c:pt>
                <c:pt idx="4">
                  <c:v> 30.06.2015 </c:v>
                </c:pt>
                <c:pt idx="5">
                  <c:v>30.09.2015</c:v>
                </c:pt>
                <c:pt idx="6">
                  <c:v>31.12.2015</c:v>
                </c:pt>
                <c:pt idx="7">
                  <c:v> 31.03.2016</c:v>
                </c:pt>
                <c:pt idx="8">
                  <c:v> 30.06.2016 </c:v>
                </c:pt>
                <c:pt idx="9">
                  <c:v>30.09.2016</c:v>
                </c:pt>
                <c:pt idx="10">
                  <c:v>31.12.2016</c:v>
                </c:pt>
                <c:pt idx="11">
                  <c:v> 31.03.2017 </c:v>
                </c:pt>
                <c:pt idx="12">
                  <c:v> 30.06.2017 </c:v>
                </c:pt>
                <c:pt idx="13">
                  <c:v>30.09.2017</c:v>
                </c:pt>
                <c:pt idx="14">
                  <c:v> 31.12.2017</c:v>
                </c:pt>
                <c:pt idx="15">
                  <c:v>31.03.2018</c:v>
                </c:pt>
                <c:pt idx="16">
                  <c:v>30.06.2018</c:v>
                </c:pt>
                <c:pt idx="17">
                  <c:v>30.09.2018</c:v>
                </c:pt>
                <c:pt idx="18">
                  <c:v>31.12.2018</c:v>
                </c:pt>
                <c:pt idx="19">
                  <c:v>31.03.2019</c:v>
                </c:pt>
                <c:pt idx="20">
                  <c:v>30.06.2019</c:v>
                </c:pt>
              </c:strCache>
            </c:strRef>
          </c:cat>
          <c:val>
            <c:numRef>
              <c:f>Врезка1!$H$68:$AB$68</c:f>
              <c:numCache>
                <c:formatCode>#,##0.00</c:formatCode>
                <c:ptCount val="21"/>
                <c:pt idx="0">
                  <c:v>2181279.9</c:v>
                </c:pt>
                <c:pt idx="1">
                  <c:v>2265093.9</c:v>
                </c:pt>
                <c:pt idx="2">
                  <c:v>2408876.1</c:v>
                </c:pt>
                <c:pt idx="3">
                  <c:v>2452972.7999999998</c:v>
                </c:pt>
                <c:pt idx="4">
                  <c:v>2538942.7999999998</c:v>
                </c:pt>
                <c:pt idx="5">
                  <c:v>2560322.5</c:v>
                </c:pt>
                <c:pt idx="6">
                  <c:v>2674997</c:v>
                </c:pt>
                <c:pt idx="7">
                  <c:v>2680200.6</c:v>
                </c:pt>
                <c:pt idx="8">
                  <c:v>2618125.1</c:v>
                </c:pt>
                <c:pt idx="9">
                  <c:v>2675068.2999999998</c:v>
                </c:pt>
                <c:pt idx="10" formatCode="#\ ##0.0">
                  <c:v>2835195.3</c:v>
                </c:pt>
                <c:pt idx="11" formatCode="#\ ##0.0">
                  <c:v>3033530</c:v>
                </c:pt>
                <c:pt idx="12" formatCode="#\ ##0.0">
                  <c:v>2955539</c:v>
                </c:pt>
                <c:pt idx="13" formatCode="#\ ##0.0">
                  <c:v>3036162.7</c:v>
                </c:pt>
                <c:pt idx="14" formatCode="#\ ##0.0">
                  <c:v>3309166.8</c:v>
                </c:pt>
                <c:pt idx="15" formatCode="#\ ##0.0">
                  <c:v>3355096.8676818702</c:v>
                </c:pt>
                <c:pt idx="16" formatCode="#\ ##0.0">
                  <c:v>3447038.845664137</c:v>
                </c:pt>
                <c:pt idx="17" formatCode="#\ ##0.0">
                  <c:v>3555383.852018855</c:v>
                </c:pt>
                <c:pt idx="18" formatCode="#\ ##0.0">
                  <c:v>3665545.9961449476</c:v>
                </c:pt>
                <c:pt idx="19" formatCode="#\ ##0.0">
                  <c:v>3746202.7885540049</c:v>
                </c:pt>
                <c:pt idx="20" formatCode="General">
                  <c:v>3946037.3963582856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AF-4CF9-8C46-4C5AB2042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8279552"/>
        <c:axId val="139907456"/>
      </c:barChart>
      <c:lineChart>
        <c:grouping val="standard"/>
        <c:varyColors val="0"/>
        <c:ser>
          <c:idx val="1"/>
          <c:order val="1"/>
          <c:tx>
            <c:strRef>
              <c:f>Врезка1!$F$69:$G$69</c:f>
              <c:strCache>
                <c:ptCount val="2"/>
                <c:pt idx="0">
                  <c:v>Отношение активов к ВВП</c:v>
                </c:pt>
                <c:pt idx="1">
                  <c:v>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Врезка1!$H$67:$AB$67</c:f>
              <c:strCache>
                <c:ptCount val="21"/>
                <c:pt idx="0">
                  <c:v> 30.06.2014</c:v>
                </c:pt>
                <c:pt idx="1">
                  <c:v> 30.09.2014</c:v>
                </c:pt>
                <c:pt idx="2">
                  <c:v>31.12.2014</c:v>
                </c:pt>
                <c:pt idx="3">
                  <c:v> 31.03.2015</c:v>
                </c:pt>
                <c:pt idx="4">
                  <c:v> 30.06.2015 </c:v>
                </c:pt>
                <c:pt idx="5">
                  <c:v>30.09.2015</c:v>
                </c:pt>
                <c:pt idx="6">
                  <c:v>31.12.2015</c:v>
                </c:pt>
                <c:pt idx="7">
                  <c:v> 31.03.2016</c:v>
                </c:pt>
                <c:pt idx="8">
                  <c:v> 30.06.2016 </c:v>
                </c:pt>
                <c:pt idx="9">
                  <c:v>30.09.2016</c:v>
                </c:pt>
                <c:pt idx="10">
                  <c:v>31.12.2016</c:v>
                </c:pt>
                <c:pt idx="11">
                  <c:v> 31.03.2017 </c:v>
                </c:pt>
                <c:pt idx="12">
                  <c:v> 30.06.2017 </c:v>
                </c:pt>
                <c:pt idx="13">
                  <c:v>30.09.2017</c:v>
                </c:pt>
                <c:pt idx="14">
                  <c:v> 31.12.2017</c:v>
                </c:pt>
                <c:pt idx="15">
                  <c:v>31.03.2018</c:v>
                </c:pt>
                <c:pt idx="16">
                  <c:v>30.06.2018</c:v>
                </c:pt>
                <c:pt idx="17">
                  <c:v>30.09.2018</c:v>
                </c:pt>
                <c:pt idx="18">
                  <c:v>31.12.2018</c:v>
                </c:pt>
                <c:pt idx="19">
                  <c:v>31.03.2019</c:v>
                </c:pt>
                <c:pt idx="20">
                  <c:v>30.06.2019</c:v>
                </c:pt>
              </c:strCache>
            </c:strRef>
          </c:cat>
          <c:val>
            <c:numRef>
              <c:f>Врезка1!$H$69:$AB$69</c:f>
              <c:numCache>
                <c:formatCode>General</c:formatCode>
                <c:ptCount val="21"/>
                <c:pt idx="0">
                  <c:v>3.2</c:v>
                </c:pt>
                <c:pt idx="1">
                  <c:v>3.2</c:v>
                </c:pt>
                <c:pt idx="2">
                  <c:v>3.4</c:v>
                </c:pt>
                <c:pt idx="3">
                  <c:v>3.4</c:v>
                </c:pt>
                <c:pt idx="4">
                  <c:v>3.5</c:v>
                </c:pt>
                <c:pt idx="5">
                  <c:v>3.5</c:v>
                </c:pt>
                <c:pt idx="6">
                  <c:v>3.3</c:v>
                </c:pt>
                <c:pt idx="7">
                  <c:v>3.3</c:v>
                </c:pt>
                <c:pt idx="8">
                  <c:v>3.2</c:v>
                </c:pt>
                <c:pt idx="9">
                  <c:v>3.2</c:v>
                </c:pt>
                <c:pt idx="10" formatCode="#\ ##0.0">
                  <c:v>3.3</c:v>
                </c:pt>
                <c:pt idx="11" formatCode="#\ ##0.0">
                  <c:v>3.5</c:v>
                </c:pt>
                <c:pt idx="12" formatCode="#\ ##0.0">
                  <c:v>3.3</c:v>
                </c:pt>
                <c:pt idx="13" formatCode="#\ ##0.0">
                  <c:v>3.4</c:v>
                </c:pt>
                <c:pt idx="14" formatCode="#\ ##0.0">
                  <c:v>3.6</c:v>
                </c:pt>
                <c:pt idx="15" formatCode="#\ ##0.0">
                  <c:v>3.6165509311193813</c:v>
                </c:pt>
                <c:pt idx="16" formatCode="#\ ##0.0">
                  <c:v>3.5706438942244305</c:v>
                </c:pt>
                <c:pt idx="17" formatCode="#\ ##0.0">
                  <c:v>3.5697813288908051</c:v>
                </c:pt>
                <c:pt idx="18" formatCode="#\ ##0.0">
                  <c:v>3.53726482023378</c:v>
                </c:pt>
                <c:pt idx="19" formatCode="#\ ##0.0">
                  <c:v>3.5366616051778501</c:v>
                </c:pt>
                <c:pt idx="20">
                  <c:v>3.6779506074065234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AF-4CF9-8C46-4C5AB2042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911168"/>
        <c:axId val="139909376"/>
      </c:lineChart>
      <c:catAx>
        <c:axId val="13827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9907456"/>
        <c:crosses val="autoZero"/>
        <c:auto val="1"/>
        <c:lblAlgn val="ctr"/>
        <c:lblOffset val="100"/>
        <c:noMultiLvlLbl val="0"/>
      </c:catAx>
      <c:valAx>
        <c:axId val="13990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8279552"/>
        <c:crosses val="autoZero"/>
        <c:crossBetween val="between"/>
        <c:dispUnits>
          <c:builtInUnit val="millions"/>
        </c:dispUnits>
      </c:valAx>
      <c:valAx>
        <c:axId val="13990937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9911168"/>
        <c:crosses val="max"/>
        <c:crossBetween val="between"/>
      </c:valAx>
      <c:catAx>
        <c:axId val="139911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9093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 активов ПИФов</a:t>
            </a:r>
            <a:r>
              <a:rPr lang="ru-RU" baseline="0"/>
              <a:t> в ВВП, %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Врезка1!$K$6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627-40DD-AAF3-9CD9B8DF6B52}"/>
              </c:ext>
            </c:extLst>
          </c:dPt>
          <c:cat>
            <c:strRef>
              <c:f>Врезка1!$I$7:$I$32</c:f>
              <c:strCache>
                <c:ptCount val="26"/>
                <c:pt idx="0">
                  <c:v>Люксембург</c:v>
                </c:pt>
                <c:pt idx="1">
                  <c:v>США</c:v>
                </c:pt>
                <c:pt idx="2">
                  <c:v>Дания</c:v>
                </c:pt>
                <c:pt idx="3">
                  <c:v>Канада</c:v>
                </c:pt>
                <c:pt idx="4">
                  <c:v>Швеция</c:v>
                </c:pt>
                <c:pt idx="5">
                  <c:v>Франция</c:v>
                </c:pt>
                <c:pt idx="6">
                  <c:v>Германия</c:v>
                </c:pt>
                <c:pt idx="7">
                  <c:v>Финляндия</c:v>
                </c:pt>
                <c:pt idx="8">
                  <c:v>Австрия</c:v>
                </c:pt>
                <c:pt idx="9">
                  <c:v>Новая Зеландия</c:v>
                </c:pt>
                <c:pt idx="10">
                  <c:v>Бельгия</c:v>
                </c:pt>
                <c:pt idx="11">
                  <c:v>Япония</c:v>
                </c:pt>
                <c:pt idx="12">
                  <c:v>Исландия</c:v>
                </c:pt>
                <c:pt idx="13">
                  <c:v>Корея</c:v>
                </c:pt>
                <c:pt idx="14">
                  <c:v>Чили</c:v>
                </c:pt>
                <c:pt idx="15">
                  <c:v>Испания</c:v>
                </c:pt>
                <c:pt idx="16">
                  <c:v>Израиль</c:v>
                </c:pt>
                <c:pt idx="17">
                  <c:v>Италия</c:v>
                </c:pt>
                <c:pt idx="18">
                  <c:v>Венгрия </c:v>
                </c:pt>
                <c:pt idx="19">
                  <c:v>Чехия</c:v>
                </c:pt>
                <c:pt idx="20">
                  <c:v>Словения</c:v>
                </c:pt>
                <c:pt idx="21">
                  <c:v>Эстония</c:v>
                </c:pt>
                <c:pt idx="22">
                  <c:v>Россия</c:v>
                </c:pt>
                <c:pt idx="23">
                  <c:v>Греция</c:v>
                </c:pt>
                <c:pt idx="24">
                  <c:v>Турция</c:v>
                </c:pt>
                <c:pt idx="25">
                  <c:v>Литва</c:v>
                </c:pt>
              </c:strCache>
            </c:strRef>
          </c:cat>
          <c:val>
            <c:numRef>
              <c:f>Врезка1!$K$7:$K$32</c:f>
              <c:numCache>
                <c:formatCode>General</c:formatCode>
                <c:ptCount val="26"/>
                <c:pt idx="0">
                  <c:v>120</c:v>
                </c:pt>
                <c:pt idx="1">
                  <c:v>118.9</c:v>
                </c:pt>
                <c:pt idx="2">
                  <c:v>110.7</c:v>
                </c:pt>
                <c:pt idx="3">
                  <c:v>102.6</c:v>
                </c:pt>
                <c:pt idx="4">
                  <c:v>87.3</c:v>
                </c:pt>
                <c:pt idx="5">
                  <c:v>77.5</c:v>
                </c:pt>
                <c:pt idx="6">
                  <c:v>61.1</c:v>
                </c:pt>
                <c:pt idx="7">
                  <c:v>59.2</c:v>
                </c:pt>
                <c:pt idx="8">
                  <c:v>48.7</c:v>
                </c:pt>
                <c:pt idx="9">
                  <c:v>48.6</c:v>
                </c:pt>
                <c:pt idx="10">
                  <c:v>41.3</c:v>
                </c:pt>
                <c:pt idx="11">
                  <c:v>38</c:v>
                </c:pt>
                <c:pt idx="12">
                  <c:v>31.5</c:v>
                </c:pt>
                <c:pt idx="13">
                  <c:v>31.4</c:v>
                </c:pt>
                <c:pt idx="14">
                  <c:v>27.1</c:v>
                </c:pt>
                <c:pt idx="15">
                  <c:v>25.9</c:v>
                </c:pt>
                <c:pt idx="16">
                  <c:v>19.100000000000001</c:v>
                </c:pt>
                <c:pt idx="17">
                  <c:v>16.399999999999999</c:v>
                </c:pt>
                <c:pt idx="18">
                  <c:v>15.2</c:v>
                </c:pt>
                <c:pt idx="19">
                  <c:v>8.1</c:v>
                </c:pt>
                <c:pt idx="20">
                  <c:v>6.2</c:v>
                </c:pt>
                <c:pt idx="21">
                  <c:v>4.7</c:v>
                </c:pt>
                <c:pt idx="22">
                  <c:v>3.6</c:v>
                </c:pt>
                <c:pt idx="23">
                  <c:v>2.4</c:v>
                </c:pt>
                <c:pt idx="24">
                  <c:v>1.8</c:v>
                </c:pt>
                <c:pt idx="25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27-40DD-AAF3-9CD9B8DF6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0783616"/>
        <c:axId val="140785152"/>
      </c:barChart>
      <c:catAx>
        <c:axId val="140783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0785152"/>
        <c:crosses val="autoZero"/>
        <c:auto val="1"/>
        <c:lblAlgn val="ctr"/>
        <c:lblOffset val="100"/>
        <c:noMultiLvlLbl val="0"/>
      </c:catAx>
      <c:valAx>
        <c:axId val="140785152"/>
        <c:scaling>
          <c:orientation val="minMax"/>
          <c:max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0783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ОПИФов, %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4CF-4A75-90B7-5939F021EF6B}"/>
              </c:ext>
            </c:extLst>
          </c:dPt>
          <c:cat>
            <c:strRef>
              <c:f>Врезка1!$X$7:$X$23</c:f>
              <c:strCache>
                <c:ptCount val="17"/>
                <c:pt idx="0">
                  <c:v>Германия</c:v>
                </c:pt>
                <c:pt idx="1">
                  <c:v>Чехия</c:v>
                </c:pt>
                <c:pt idx="2">
                  <c:v>Словения</c:v>
                </c:pt>
                <c:pt idx="3">
                  <c:v>Испания</c:v>
                </c:pt>
                <c:pt idx="4">
                  <c:v>Бельгия</c:v>
                </c:pt>
                <c:pt idx="5">
                  <c:v>Италия</c:v>
                </c:pt>
                <c:pt idx="6">
                  <c:v>Люксембург</c:v>
                </c:pt>
                <c:pt idx="7">
                  <c:v>США</c:v>
                </c:pt>
                <c:pt idx="8">
                  <c:v>Франция</c:v>
                </c:pt>
                <c:pt idx="9">
                  <c:v>Греция</c:v>
                </c:pt>
                <c:pt idx="10">
                  <c:v>Турция</c:v>
                </c:pt>
                <c:pt idx="11">
                  <c:v>Польша</c:v>
                </c:pt>
                <c:pt idx="12">
                  <c:v>Чили</c:v>
                </c:pt>
                <c:pt idx="13">
                  <c:v>Исландия</c:v>
                </c:pt>
                <c:pt idx="14">
                  <c:v>Эстония</c:v>
                </c:pt>
                <c:pt idx="15">
                  <c:v>Литва</c:v>
                </c:pt>
                <c:pt idx="16">
                  <c:v>Россия</c:v>
                </c:pt>
              </c:strCache>
            </c:strRef>
          </c:cat>
          <c:val>
            <c:numRef>
              <c:f>Врезка1!$Z$7:$Z$23</c:f>
              <c:numCache>
                <c:formatCode>0%</c:formatCode>
                <c:ptCount val="17"/>
                <c:pt idx="0">
                  <c:v>0.998</c:v>
                </c:pt>
                <c:pt idx="1">
                  <c:v>0.99642625878105251</c:v>
                </c:pt>
                <c:pt idx="2">
                  <c:v>0.97900000000000009</c:v>
                </c:pt>
                <c:pt idx="3">
                  <c:v>0.97900000000000009</c:v>
                </c:pt>
                <c:pt idx="4">
                  <c:v>0.97602982954545459</c:v>
                </c:pt>
                <c:pt idx="5">
                  <c:v>0.91827873770311386</c:v>
                </c:pt>
                <c:pt idx="6">
                  <c:v>0.9175064394888609</c:v>
                </c:pt>
                <c:pt idx="7">
                  <c:v>0.83299999999999996</c:v>
                </c:pt>
                <c:pt idx="8">
                  <c:v>0.8025478244624461</c:v>
                </c:pt>
                <c:pt idx="9">
                  <c:v>0.73799999999999999</c:v>
                </c:pt>
                <c:pt idx="10">
                  <c:v>0.71700000000000008</c:v>
                </c:pt>
                <c:pt idx="11">
                  <c:v>0.504</c:v>
                </c:pt>
                <c:pt idx="12">
                  <c:v>0.41813939350880164</c:v>
                </c:pt>
                <c:pt idx="13">
                  <c:v>0.41100000000000003</c:v>
                </c:pt>
                <c:pt idx="14">
                  <c:v>0.36446056210335448</c:v>
                </c:pt>
                <c:pt idx="15">
                  <c:v>0.33100000000000002</c:v>
                </c:pt>
                <c:pt idx="16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CF-4A75-90B7-5939F021E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0801536"/>
        <c:axId val="140803072"/>
      </c:barChart>
      <c:catAx>
        <c:axId val="1408015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0803072"/>
        <c:crosses val="autoZero"/>
        <c:auto val="1"/>
        <c:lblAlgn val="ctr"/>
        <c:lblOffset val="100"/>
        <c:noMultiLvlLbl val="0"/>
      </c:catAx>
      <c:valAx>
        <c:axId val="14080307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0801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 банковских депозитов в ВВП, %</a:t>
            </a:r>
          </a:p>
        </c:rich>
      </c:tx>
      <c:layout>
        <c:manualLayout>
          <c:xMode val="edge"/>
          <c:yMode val="edge"/>
          <c:x val="0.20139620398459487"/>
          <c:y val="6.314510870281301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6408309564979306"/>
          <c:y val="7.6058283432538287E-2"/>
          <c:w val="0.79299967273218275"/>
          <c:h val="0.8506988597335822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72B-4588-9ACE-ECF39554CBEA}"/>
              </c:ext>
            </c:extLst>
          </c:dPt>
          <c:cat>
            <c:strRef>
              <c:f>Врезка1!$M$7:$M$30</c:f>
              <c:strCache>
                <c:ptCount val="24"/>
                <c:pt idx="0">
                  <c:v>Люксембург</c:v>
                </c:pt>
                <c:pt idx="1">
                  <c:v>Япония</c:v>
                </c:pt>
                <c:pt idx="2">
                  <c:v>Корея</c:v>
                </c:pt>
                <c:pt idx="3">
                  <c:v>Бельгия</c:v>
                </c:pt>
                <c:pt idx="4">
                  <c:v>Испания</c:v>
                </c:pt>
                <c:pt idx="5">
                  <c:v>США</c:v>
                </c:pt>
                <c:pt idx="6">
                  <c:v>Германия</c:v>
                </c:pt>
                <c:pt idx="7">
                  <c:v>Австрия</c:v>
                </c:pt>
                <c:pt idx="8">
                  <c:v>Италия</c:v>
                </c:pt>
                <c:pt idx="9">
                  <c:v>Франция</c:v>
                </c:pt>
                <c:pt idx="10">
                  <c:v>Израиль</c:v>
                </c:pt>
                <c:pt idx="11">
                  <c:v>Греция</c:v>
                </c:pt>
                <c:pt idx="12">
                  <c:v>Чехия</c:v>
                </c:pt>
                <c:pt idx="13">
                  <c:v>Финляндия</c:v>
                </c:pt>
                <c:pt idx="14">
                  <c:v>Исландия</c:v>
                </c:pt>
                <c:pt idx="15">
                  <c:v>Швеция</c:v>
                </c:pt>
                <c:pt idx="16">
                  <c:v>Эстония</c:v>
                </c:pt>
                <c:pt idx="17">
                  <c:v>Дания</c:v>
                </c:pt>
                <c:pt idx="18">
                  <c:v>Словения</c:v>
                </c:pt>
                <c:pt idx="19">
                  <c:v>Чили</c:v>
                </c:pt>
                <c:pt idx="20">
                  <c:v>Россия</c:v>
                </c:pt>
                <c:pt idx="21">
                  <c:v>Турция</c:v>
                </c:pt>
                <c:pt idx="22">
                  <c:v>Венгрия </c:v>
                </c:pt>
                <c:pt idx="23">
                  <c:v>Литва</c:v>
                </c:pt>
              </c:strCache>
            </c:strRef>
          </c:cat>
          <c:val>
            <c:numRef>
              <c:f>Врезка1!$N$7:$N$30</c:f>
              <c:numCache>
                <c:formatCode>General</c:formatCode>
                <c:ptCount val="24"/>
                <c:pt idx="0" formatCode="0.0">
                  <c:v>399.887</c:v>
                </c:pt>
                <c:pt idx="1">
                  <c:v>218.22499999999999</c:v>
                </c:pt>
                <c:pt idx="2">
                  <c:v>130.28800000000001</c:v>
                </c:pt>
                <c:pt idx="3">
                  <c:v>110.648</c:v>
                </c:pt>
                <c:pt idx="4">
                  <c:v>96.845399999999998</c:v>
                </c:pt>
                <c:pt idx="5" formatCode="0.0">
                  <c:v>81.314099999999996</c:v>
                </c:pt>
                <c:pt idx="6">
                  <c:v>81.112200000000001</c:v>
                </c:pt>
                <c:pt idx="7">
                  <c:v>80.567499999999995</c:v>
                </c:pt>
                <c:pt idx="8">
                  <c:v>79.652799999999999</c:v>
                </c:pt>
                <c:pt idx="9">
                  <c:v>79.015500000000003</c:v>
                </c:pt>
                <c:pt idx="10">
                  <c:v>72.318600000000004</c:v>
                </c:pt>
                <c:pt idx="11">
                  <c:v>71.928299999999993</c:v>
                </c:pt>
                <c:pt idx="12">
                  <c:v>67.556899999999999</c:v>
                </c:pt>
                <c:pt idx="13">
                  <c:v>66.679599999999994</c:v>
                </c:pt>
                <c:pt idx="14">
                  <c:v>66.564700000000002</c:v>
                </c:pt>
                <c:pt idx="15">
                  <c:v>64.896299999999997</c:v>
                </c:pt>
                <c:pt idx="16">
                  <c:v>61.299199999999999</c:v>
                </c:pt>
                <c:pt idx="17" formatCode="0.0">
                  <c:v>55.413699999999999</c:v>
                </c:pt>
                <c:pt idx="18">
                  <c:v>54.593000000000004</c:v>
                </c:pt>
                <c:pt idx="19">
                  <c:v>54.059199999999997</c:v>
                </c:pt>
                <c:pt idx="20">
                  <c:v>48.2</c:v>
                </c:pt>
                <c:pt idx="21">
                  <c:v>46.334899999999998</c:v>
                </c:pt>
                <c:pt idx="22">
                  <c:v>45.733800000000002</c:v>
                </c:pt>
                <c:pt idx="23">
                  <c:v>43.359099999999998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2B-4588-9ACE-ECF39554C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0815744"/>
        <c:axId val="140821632"/>
      </c:barChart>
      <c:catAx>
        <c:axId val="140815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0821632"/>
        <c:crosses val="autoZero"/>
        <c:auto val="1"/>
        <c:lblAlgn val="ctr"/>
        <c:lblOffset val="100"/>
        <c:noMultiLvlLbl val="0"/>
      </c:catAx>
      <c:valAx>
        <c:axId val="140821632"/>
        <c:scaling>
          <c:orientation val="minMax"/>
          <c:max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0815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13670166229222"/>
          <c:y val="0.125"/>
          <c:w val="0.82286329833770766"/>
          <c:h val="0.59514581510644504"/>
        </c:manualLayout>
      </c:layout>
      <c:lineChart>
        <c:grouping val="standard"/>
        <c:varyColors val="0"/>
        <c:ser>
          <c:idx val="0"/>
          <c:order val="0"/>
          <c:tx>
            <c:strRef>
              <c:f>Врезка2!$K$12</c:f>
              <c:strCache>
                <c:ptCount val="1"/>
                <c:pt idx="0">
                  <c:v>Темпы прироста объемов депозитов физических лиц в рублях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Врезка2!$M$11:$P$11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Врезка2!$M$12:$P$12</c:f>
              <c:numCache>
                <c:formatCode>0.0%</c:formatCode>
                <c:ptCount val="4"/>
                <c:pt idx="0">
                  <c:v>0.37234822434332782</c:v>
                </c:pt>
                <c:pt idx="1">
                  <c:v>1.9349992436876517</c:v>
                </c:pt>
                <c:pt idx="2">
                  <c:v>0.11740979979799682</c:v>
                </c:pt>
                <c:pt idx="3">
                  <c:v>8.2728680971742019E-2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8F-4B39-AB9A-9C3F423C7AF3}"/>
            </c:ext>
          </c:extLst>
        </c:ser>
        <c:ser>
          <c:idx val="1"/>
          <c:order val="1"/>
          <c:tx>
            <c:strRef>
              <c:f>Врезка2!$K$14</c:f>
              <c:strCache>
                <c:ptCount val="1"/>
                <c:pt idx="0">
                  <c:v>Темпы прироста СЧА ОПИФов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Врезка2!$M$11:$P$11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Врезка2!$M$14:$P$14</c:f>
              <c:numCache>
                <c:formatCode>0.0%</c:formatCode>
                <c:ptCount val="4"/>
                <c:pt idx="0">
                  <c:v>0.29005567901335794</c:v>
                </c:pt>
                <c:pt idx="1">
                  <c:v>0.18779165800224651</c:v>
                </c:pt>
                <c:pt idx="2">
                  <c:v>0.66528777143416318</c:v>
                </c:pt>
                <c:pt idx="3">
                  <c:v>0.44771593039104651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8F-4B39-AB9A-9C3F423C7A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953472"/>
        <c:axId val="140955008"/>
      </c:lineChart>
      <c:catAx>
        <c:axId val="14095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0955008"/>
        <c:crosses val="autoZero"/>
        <c:auto val="1"/>
        <c:lblAlgn val="ctr"/>
        <c:lblOffset val="100"/>
        <c:noMultiLvlLbl val="0"/>
      </c:catAx>
      <c:valAx>
        <c:axId val="140955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0953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Динамика</a:t>
            </a:r>
            <a:r>
              <a:rPr lang="ru-RU" baseline="0"/>
              <a:t> ставок по депозитам и доходности ОПИФов</a:t>
            </a:r>
            <a:endParaRPr lang="ru-RU"/>
          </a:p>
        </c:rich>
      </c:tx>
      <c:layout>
        <c:manualLayout>
          <c:xMode val="edge"/>
          <c:yMode val="edge"/>
          <c:x val="0.11220122484689414"/>
          <c:y val="4.1666666666666664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Врезка2!$K$13</c:f>
              <c:strCache>
                <c:ptCount val="1"/>
                <c:pt idx="0">
                  <c:v>Ставки по депозитам физических лиц от 1 года до 3 лет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Врезка2!$L$11:$P$11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Врезка2!$L$13:$P$13</c:f>
              <c:numCache>
                <c:formatCode>0.00%</c:formatCode>
                <c:ptCount val="5"/>
                <c:pt idx="0">
                  <c:v>8.1000000000000003E-2</c:v>
                </c:pt>
                <c:pt idx="1">
                  <c:v>0.10199999999999999</c:v>
                </c:pt>
                <c:pt idx="2">
                  <c:v>8.4000000000000005E-2</c:v>
                </c:pt>
                <c:pt idx="3" formatCode="0%">
                  <c:v>7.0000000000000007E-2</c:v>
                </c:pt>
                <c:pt idx="4">
                  <c:v>6.2E-2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43-46DD-9360-610F06481E7B}"/>
            </c:ext>
          </c:extLst>
        </c:ser>
        <c:ser>
          <c:idx val="1"/>
          <c:order val="1"/>
          <c:tx>
            <c:strRef>
              <c:f>Врезка2!$K$15</c:f>
              <c:strCache>
                <c:ptCount val="1"/>
                <c:pt idx="0">
                  <c:v>Доходность ОПИФов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Врезка2!$L$11:$P$11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Врезка2!$L$15:$P$15</c:f>
              <c:numCache>
                <c:formatCode>0.00%</c:formatCode>
                <c:ptCount val="5"/>
                <c:pt idx="0">
                  <c:v>3.9E-2</c:v>
                </c:pt>
                <c:pt idx="1">
                  <c:v>0.27300000000000002</c:v>
                </c:pt>
                <c:pt idx="2">
                  <c:v>5.5E-2</c:v>
                </c:pt>
                <c:pt idx="3">
                  <c:v>9.4E-2</c:v>
                </c:pt>
                <c:pt idx="4">
                  <c:v>7.2999999999999995E-2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43-46DD-9360-610F06481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976512"/>
        <c:axId val="140978048"/>
      </c:lineChart>
      <c:catAx>
        <c:axId val="14097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0978048"/>
        <c:crosses val="autoZero"/>
        <c:auto val="1"/>
        <c:lblAlgn val="ctr"/>
        <c:lblOffset val="100"/>
        <c:noMultiLvlLbl val="0"/>
      </c:catAx>
      <c:valAx>
        <c:axId val="14097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097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Архив!$B$5</c:f>
              <c:strCache>
                <c:ptCount val="1"/>
                <c:pt idx="0">
                  <c:v>Индексный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Архив!$J$5:$P$5</c:f>
              <c:numCache>
                <c:formatCode>#\ ##0.0</c:formatCode>
                <c:ptCount val="7"/>
                <c:pt idx="0">
                  <c:v>2442.0665601199994</c:v>
                </c:pt>
                <c:pt idx="1">
                  <c:v>2323.9338963099999</c:v>
                </c:pt>
                <c:pt idx="2">
                  <c:v>1049.7456100200002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2-4425-A110-27D15636551F}"/>
            </c:ext>
          </c:extLst>
        </c:ser>
        <c:ser>
          <c:idx val="1"/>
          <c:order val="1"/>
          <c:tx>
            <c:strRef>
              <c:f>Архив!$B$6</c:f>
              <c:strCache>
                <c:ptCount val="1"/>
                <c:pt idx="0">
                  <c:v>Денежного рынка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Архив!$J$6:$Q$6</c:f>
              <c:numCache>
                <c:formatCode>#\ ##0.0</c:formatCode>
                <c:ptCount val="8"/>
                <c:pt idx="0">
                  <c:v>1706.14044537</c:v>
                </c:pt>
                <c:pt idx="1">
                  <c:v>1412.7973975099997</c:v>
                </c:pt>
                <c:pt idx="2">
                  <c:v>1373.2373915799999</c:v>
                </c:pt>
                <c:pt idx="3">
                  <c:v>134.28737290000001</c:v>
                </c:pt>
                <c:pt idx="4">
                  <c:v>13.20828756</c:v>
                </c:pt>
                <c:pt idx="5">
                  <c:v>13.2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92-4425-A110-27D15636551F}"/>
            </c:ext>
          </c:extLst>
        </c:ser>
        <c:ser>
          <c:idx val="2"/>
          <c:order val="2"/>
          <c:tx>
            <c:strRef>
              <c:f>Архив!$B$7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Архив!$J$7:$Q$7</c:f>
              <c:numCache>
                <c:formatCode>#\ ##0.0</c:formatCode>
                <c:ptCount val="8"/>
                <c:pt idx="0">
                  <c:v>10246.651834190005</c:v>
                </c:pt>
                <c:pt idx="1">
                  <c:v>9561.7722548700003</c:v>
                </c:pt>
                <c:pt idx="2">
                  <c:v>4294.842016300001</c:v>
                </c:pt>
                <c:pt idx="3">
                  <c:v>21.714968719999998</c:v>
                </c:pt>
                <c:pt idx="4">
                  <c:v>21.954689740000003</c:v>
                </c:pt>
                <c:pt idx="5">
                  <c:v>21.9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92-4425-A110-27D15636551F}"/>
            </c:ext>
          </c:extLst>
        </c:ser>
        <c:ser>
          <c:idx val="3"/>
          <c:order val="3"/>
          <c:tx>
            <c:strRef>
              <c:f>Архив!$B$8</c:f>
              <c:strCache>
                <c:ptCount val="1"/>
                <c:pt idx="0">
                  <c:v>Фонд фондов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Архив!$J$8:$P$8</c:f>
              <c:numCache>
                <c:formatCode>#\ ##0.0</c:formatCode>
                <c:ptCount val="7"/>
                <c:pt idx="0">
                  <c:v>10905.356975049997</c:v>
                </c:pt>
                <c:pt idx="1">
                  <c:v>10728.598015409998</c:v>
                </c:pt>
                <c:pt idx="2">
                  <c:v>4754.6267788300011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92-4425-A110-27D15636551F}"/>
            </c:ext>
          </c:extLst>
        </c:ser>
        <c:ser>
          <c:idx val="4"/>
          <c:order val="4"/>
          <c:tx>
            <c:strRef>
              <c:f>Архив!$B$9</c:f>
              <c:strCache>
                <c:ptCount val="1"/>
                <c:pt idx="0">
                  <c:v>Акций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Архив!$J$9:$Q$9</c:f>
              <c:numCache>
                <c:formatCode>#\ ##0.0</c:formatCode>
                <c:ptCount val="8"/>
                <c:pt idx="0">
                  <c:v>35525.224648609998</c:v>
                </c:pt>
                <c:pt idx="1">
                  <c:v>33522.97242743001</c:v>
                </c:pt>
                <c:pt idx="2">
                  <c:v>28833.201838010002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92-4425-A110-27D15636551F}"/>
            </c:ext>
          </c:extLst>
        </c:ser>
        <c:ser>
          <c:idx val="5"/>
          <c:order val="5"/>
          <c:tx>
            <c:strRef>
              <c:f>Архив!$B$10</c:f>
              <c:strCache>
                <c:ptCount val="1"/>
                <c:pt idx="0">
                  <c:v>Рыночных фин. инструментов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Архив!$J$10:$Q$10</c:f>
              <c:numCache>
                <c:formatCode>#\ ##0.0</c:formatCode>
                <c:ptCount val="8"/>
                <c:pt idx="1">
                  <c:v>2622.96882293</c:v>
                </c:pt>
                <c:pt idx="2">
                  <c:v>73345.565746539971</c:v>
                </c:pt>
                <c:pt idx="3">
                  <c:v>217672.25804934005</c:v>
                </c:pt>
                <c:pt idx="4">
                  <c:v>259259.51835093024</c:v>
                </c:pt>
                <c:pt idx="5">
                  <c:v>303679.62362689205</c:v>
                </c:pt>
                <c:pt idx="6">
                  <c:v>317469.27602719434</c:v>
                </c:pt>
                <c:pt idx="7">
                  <c:v>315353.47123756667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C92-4425-A110-27D15636551F}"/>
            </c:ext>
          </c:extLst>
        </c:ser>
        <c:ser>
          <c:idx val="6"/>
          <c:order val="6"/>
          <c:tx>
            <c:strRef>
              <c:f>Архив!$B$11</c:f>
              <c:strCache>
                <c:ptCount val="1"/>
                <c:pt idx="0">
                  <c:v>Облигаций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Архив!$J$11:$Q$11</c:f>
              <c:numCache>
                <c:formatCode>#\ ##0.0</c:formatCode>
                <c:ptCount val="8"/>
                <c:pt idx="0">
                  <c:v>80246.616145790002</c:v>
                </c:pt>
                <c:pt idx="1">
                  <c:v>102627.68795168</c:v>
                </c:pt>
                <c:pt idx="2">
                  <c:v>76871.80969200001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C92-4425-A110-27D156365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175808"/>
        <c:axId val="141189888"/>
      </c:barChart>
      <c:catAx>
        <c:axId val="14117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1189888"/>
        <c:crosses val="autoZero"/>
        <c:auto val="1"/>
        <c:lblAlgn val="ctr"/>
        <c:lblOffset val="100"/>
        <c:noMultiLvlLbl val="0"/>
      </c:catAx>
      <c:valAx>
        <c:axId val="14118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117580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Архив!$B$5</c:f>
              <c:strCache>
                <c:ptCount val="1"/>
                <c:pt idx="0">
                  <c:v>Индексный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Архив!$J$5:$R$5</c:f>
              <c:numCache>
                <c:formatCode>#\ ##0.0</c:formatCode>
                <c:ptCount val="9"/>
                <c:pt idx="0">
                  <c:v>2442.0665601199994</c:v>
                </c:pt>
                <c:pt idx="1">
                  <c:v>2323.9338963099999</c:v>
                </c:pt>
                <c:pt idx="2">
                  <c:v>1049.7456100200002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10-42C3-9ECC-A8E4151850A0}"/>
            </c:ext>
          </c:extLst>
        </c:ser>
        <c:ser>
          <c:idx val="1"/>
          <c:order val="1"/>
          <c:tx>
            <c:strRef>
              <c:f>Архив!$B$6</c:f>
              <c:strCache>
                <c:ptCount val="1"/>
                <c:pt idx="0">
                  <c:v>Денежного рынка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Архив!$J$6:$R$6</c:f>
              <c:numCache>
                <c:formatCode>#\ ##0.0</c:formatCode>
                <c:ptCount val="9"/>
                <c:pt idx="0">
                  <c:v>1706.14044537</c:v>
                </c:pt>
                <c:pt idx="1">
                  <c:v>1412.7973975099997</c:v>
                </c:pt>
                <c:pt idx="2">
                  <c:v>1373.2373915799999</c:v>
                </c:pt>
                <c:pt idx="3">
                  <c:v>134.28737290000001</c:v>
                </c:pt>
                <c:pt idx="4">
                  <c:v>13.20828756</c:v>
                </c:pt>
                <c:pt idx="5">
                  <c:v>13.2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10-42C3-9ECC-A8E4151850A0}"/>
            </c:ext>
          </c:extLst>
        </c:ser>
        <c:ser>
          <c:idx val="2"/>
          <c:order val="2"/>
          <c:tx>
            <c:strRef>
              <c:f>Архив!$B$7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Архив!$J$7:$R$7</c:f>
              <c:numCache>
                <c:formatCode>#\ ##0.0</c:formatCode>
                <c:ptCount val="9"/>
                <c:pt idx="0">
                  <c:v>10246.651834190005</c:v>
                </c:pt>
                <c:pt idx="1">
                  <c:v>9561.7722548700003</c:v>
                </c:pt>
                <c:pt idx="2">
                  <c:v>4294.842016300001</c:v>
                </c:pt>
                <c:pt idx="3">
                  <c:v>21.714968719999998</c:v>
                </c:pt>
                <c:pt idx="4">
                  <c:v>21.954689740000003</c:v>
                </c:pt>
                <c:pt idx="5">
                  <c:v>21.9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10-42C3-9ECC-A8E4151850A0}"/>
            </c:ext>
          </c:extLst>
        </c:ser>
        <c:ser>
          <c:idx val="3"/>
          <c:order val="3"/>
          <c:tx>
            <c:strRef>
              <c:f>Архив!$B$8</c:f>
              <c:strCache>
                <c:ptCount val="1"/>
                <c:pt idx="0">
                  <c:v>Фонд фондов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Архив!$J$8:$R$8</c:f>
              <c:numCache>
                <c:formatCode>#\ ##0.0</c:formatCode>
                <c:ptCount val="9"/>
                <c:pt idx="0">
                  <c:v>10905.356975049997</c:v>
                </c:pt>
                <c:pt idx="1">
                  <c:v>10728.598015409998</c:v>
                </c:pt>
                <c:pt idx="2">
                  <c:v>4754.6267788300011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10-42C3-9ECC-A8E4151850A0}"/>
            </c:ext>
          </c:extLst>
        </c:ser>
        <c:ser>
          <c:idx val="4"/>
          <c:order val="4"/>
          <c:tx>
            <c:strRef>
              <c:f>Архив!$B$9</c:f>
              <c:strCache>
                <c:ptCount val="1"/>
                <c:pt idx="0">
                  <c:v>Акций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Архив!$J$9:$R$9</c:f>
              <c:numCache>
                <c:formatCode>#\ ##0.0</c:formatCode>
                <c:ptCount val="9"/>
                <c:pt idx="0">
                  <c:v>35525.224648609998</c:v>
                </c:pt>
                <c:pt idx="1">
                  <c:v>33522.97242743001</c:v>
                </c:pt>
                <c:pt idx="2">
                  <c:v>28833.201838010002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210-42C3-9ECC-A8E4151850A0}"/>
            </c:ext>
          </c:extLst>
        </c:ser>
        <c:ser>
          <c:idx val="5"/>
          <c:order val="5"/>
          <c:tx>
            <c:strRef>
              <c:f>Архив!$B$10</c:f>
              <c:strCache>
                <c:ptCount val="1"/>
                <c:pt idx="0">
                  <c:v>Рыночных фин. инструментов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Архив!$J$10:$R$10</c:f>
              <c:numCache>
                <c:formatCode>#\ ##0.0</c:formatCode>
                <c:ptCount val="9"/>
                <c:pt idx="1">
                  <c:v>2622.96882293</c:v>
                </c:pt>
                <c:pt idx="2">
                  <c:v>73345.565746539971</c:v>
                </c:pt>
                <c:pt idx="3">
                  <c:v>217672.25804934005</c:v>
                </c:pt>
                <c:pt idx="4">
                  <c:v>259259.51835093024</c:v>
                </c:pt>
                <c:pt idx="5">
                  <c:v>303679.62362689205</c:v>
                </c:pt>
                <c:pt idx="6">
                  <c:v>317469.27602719434</c:v>
                </c:pt>
                <c:pt idx="7">
                  <c:v>315353.47123756667</c:v>
                </c:pt>
                <c:pt idx="8" formatCode="General">
                  <c:v>318365.01735311956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10-42C3-9ECC-A8E4151850A0}"/>
            </c:ext>
          </c:extLst>
        </c:ser>
        <c:ser>
          <c:idx val="6"/>
          <c:order val="6"/>
          <c:tx>
            <c:strRef>
              <c:f>Архив!$B$11</c:f>
              <c:strCache>
                <c:ptCount val="1"/>
                <c:pt idx="0">
                  <c:v>Облигаций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Архив!$J$11:$R$11</c:f>
              <c:numCache>
                <c:formatCode>#\ ##0.0</c:formatCode>
                <c:ptCount val="9"/>
                <c:pt idx="0">
                  <c:v>80246.616145790002</c:v>
                </c:pt>
                <c:pt idx="1">
                  <c:v>102627.68795168</c:v>
                </c:pt>
                <c:pt idx="2">
                  <c:v>76871.80969200001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210-42C3-9ECC-A8E415185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207040"/>
        <c:axId val="141208576"/>
      </c:barChart>
      <c:catAx>
        <c:axId val="14120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1208576"/>
        <c:crosses val="autoZero"/>
        <c:auto val="1"/>
        <c:lblAlgn val="ctr"/>
        <c:lblOffset val="100"/>
        <c:noMultiLvlLbl val="0"/>
      </c:catAx>
      <c:valAx>
        <c:axId val="14120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120704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Архив2!$A$4</c:f>
              <c:strCache>
                <c:ptCount val="1"/>
                <c:pt idx="0">
                  <c:v>ЗПИФ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Архив2!$R$4:$S$4</c:f>
              <c:numCache>
                <c:formatCode>General</c:formatCode>
                <c:ptCount val="2"/>
                <c:pt idx="0">
                  <c:v>11.8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86-4D21-AB6D-17246ADDABFE}"/>
            </c:ext>
          </c:extLst>
        </c:ser>
        <c:ser>
          <c:idx val="1"/>
          <c:order val="1"/>
          <c:tx>
            <c:strRef>
              <c:f>Архив2!$A$5</c:f>
              <c:strCache>
                <c:ptCount val="1"/>
                <c:pt idx="0">
                  <c:v>ОПИФ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Архив2!$R$5:$S$5</c:f>
              <c:numCache>
                <c:formatCode>General</c:formatCode>
                <c:ptCount val="2"/>
                <c:pt idx="0">
                  <c:v>11.3</c:v>
                </c:pt>
                <c:pt idx="1">
                  <c:v>17.7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86-4D21-AB6D-17246ADDABFE}"/>
            </c:ext>
          </c:extLst>
        </c:ser>
        <c:ser>
          <c:idx val="2"/>
          <c:order val="2"/>
          <c:tx>
            <c:strRef>
              <c:f>Архив2!$A$6</c:f>
              <c:strCache>
                <c:ptCount val="1"/>
                <c:pt idx="0">
                  <c:v>ИПИФ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Архив2!$R$6:$S$6</c:f>
              <c:numCache>
                <c:formatCode>General</c:formatCode>
                <c:ptCount val="2"/>
                <c:pt idx="0">
                  <c:v>0.4</c:v>
                </c:pt>
                <c:pt idx="1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86-4D21-AB6D-17246ADDABFE}"/>
            </c:ext>
          </c:extLst>
        </c:ser>
        <c:ser>
          <c:idx val="3"/>
          <c:order val="3"/>
          <c:tx>
            <c:strRef>
              <c:f>Архив2!$A$7</c:f>
              <c:strCache>
                <c:ptCount val="1"/>
                <c:pt idx="0">
                  <c:v>БПИФ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Архив2!$R$7:$S$7</c:f>
              <c:numCache>
                <c:formatCode>General</c:formatCode>
                <c:ptCount val="2"/>
                <c:pt idx="0">
                  <c:v>32</c:v>
                </c:pt>
                <c:pt idx="1">
                  <c:v>13.1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86-4D21-AB6D-17246ADDA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1249536"/>
        <c:axId val="141259520"/>
      </c:barChart>
      <c:lineChart>
        <c:grouping val="standard"/>
        <c:varyColors val="0"/>
        <c:ser>
          <c:idx val="4"/>
          <c:order val="4"/>
          <c:tx>
            <c:strRef>
              <c:f>Архив2!$A$8</c:f>
              <c:strCache>
                <c:ptCount val="1"/>
                <c:pt idx="0">
                  <c:v>Инфляция 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Архив2!$R$8:$S$8</c:f>
              <c:numCache>
                <c:formatCode>General</c:formatCode>
                <c:ptCount val="2"/>
                <c:pt idx="0">
                  <c:v>7.3</c:v>
                </c:pt>
                <c:pt idx="1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86-4D21-AB6D-17246ADDA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49536"/>
        <c:axId val="141259520"/>
      </c:lineChart>
      <c:catAx>
        <c:axId val="14124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1259520"/>
        <c:crosses val="autoZero"/>
        <c:auto val="1"/>
        <c:lblAlgn val="ctr"/>
        <c:lblOffset val="100"/>
        <c:noMultiLvlLbl val="0"/>
      </c:catAx>
      <c:valAx>
        <c:axId val="14125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124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7129342701937951"/>
          <c:y val="9.6212121212121207E-2"/>
          <c:w val="0.54436801511928079"/>
          <c:h val="0.773054874749236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'Рис 10 архив'!$B$71:$B$84</c:f>
              <c:strCache>
                <c:ptCount val="14"/>
                <c:pt idx="0">
                  <c:v>               комбинированный</c:v>
                </c:pt>
                <c:pt idx="1">
                  <c:v>               недвижимости</c:v>
                </c:pt>
                <c:pt idx="2">
                  <c:v>               долгосрочных прямых инвестиций</c:v>
                </c:pt>
                <c:pt idx="3">
                  <c:v>               рентный</c:v>
                </c:pt>
                <c:pt idx="4">
                  <c:v>               смешанных инвестиций</c:v>
                </c:pt>
                <c:pt idx="5">
                  <c:v>               прямых инвестиций</c:v>
                </c:pt>
                <c:pt idx="6">
                  <c:v>               акций</c:v>
                </c:pt>
                <c:pt idx="7">
                  <c:v>               кредитный</c:v>
                </c:pt>
                <c:pt idx="8">
                  <c:v>              особо рисковых (венчурных) инвестиций</c:v>
                </c:pt>
                <c:pt idx="9">
                  <c:v>               хедж-фонд</c:v>
                </c:pt>
                <c:pt idx="10">
                  <c:v>               финансовых инструментов</c:v>
                </c:pt>
                <c:pt idx="11">
                  <c:v>               денежного рынка</c:v>
                </c:pt>
                <c:pt idx="12">
                  <c:v>               товарного рынка</c:v>
                </c:pt>
                <c:pt idx="13">
                  <c:v>               ипотечный</c:v>
                </c:pt>
              </c:strCache>
            </c:strRef>
          </c:cat>
          <c:val>
            <c:numRef>
              <c:f>'Рис 10 архив'!$G$71:$G$84</c:f>
              <c:numCache>
                <c:formatCode>0.0</c:formatCode>
                <c:ptCount val="14"/>
                <c:pt idx="0">
                  <c:v>44.918575299490939</c:v>
                </c:pt>
                <c:pt idx="1">
                  <c:v>-9.1847910620302429</c:v>
                </c:pt>
                <c:pt idx="2">
                  <c:v>6.2538169756899586</c:v>
                </c:pt>
                <c:pt idx="3">
                  <c:v>-1.0471606135200999</c:v>
                </c:pt>
                <c:pt idx="4">
                  <c:v>-1.6423235088800139</c:v>
                </c:pt>
                <c:pt idx="5">
                  <c:v>0.12251831097999093</c:v>
                </c:pt>
                <c:pt idx="6">
                  <c:v>-0.27462093243000707</c:v>
                </c:pt>
                <c:pt idx="7">
                  <c:v>-3.3523150403600046</c:v>
                </c:pt>
                <c:pt idx="8">
                  <c:v>-0.58475611887999912</c:v>
                </c:pt>
                <c:pt idx="9">
                  <c:v>0.81207951531000067</c:v>
                </c:pt>
                <c:pt idx="10">
                  <c:v>-2.5827464900000222E-2</c:v>
                </c:pt>
                <c:pt idx="11">
                  <c:v>-0.16294680099000003</c:v>
                </c:pt>
                <c:pt idx="12">
                  <c:v>1.1126588499999954E-3</c:v>
                </c:pt>
                <c:pt idx="13">
                  <c:v>6.34693690000006E-4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69-448B-9280-50D32C1AF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3045376"/>
        <c:axId val="143046912"/>
      </c:barChart>
      <c:catAx>
        <c:axId val="14304537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solidFill>
              <a:schemeClr val="accent6"/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43046912"/>
        <c:crosses val="autoZero"/>
        <c:auto val="1"/>
        <c:lblAlgn val="ctr"/>
        <c:lblOffset val="100"/>
        <c:noMultiLvlLbl val="0"/>
      </c:catAx>
      <c:valAx>
        <c:axId val="143046912"/>
        <c:scaling>
          <c:orientation val="minMax"/>
          <c:max val="50"/>
          <c:min val="-50"/>
        </c:scaling>
        <c:delete val="0"/>
        <c:axPos val="b"/>
        <c:majorGridlines>
          <c:spPr>
            <a:ln>
              <a:solidFill>
                <a:schemeClr val="accent6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accent6"/>
            </a:solidFill>
          </a:ln>
        </c:spPr>
        <c:crossAx val="143045376"/>
        <c:crosses val="autoZero"/>
        <c:crossBetween val="between"/>
        <c:majorUnit val="500"/>
        <c:minorUnit val="10"/>
      </c:valAx>
      <c:spPr>
        <a:noFill/>
        <a:ln w="6350" cmpd="sng"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366520260979135E-2"/>
          <c:y val="5.2041579620264102E-2"/>
          <c:w val="0.91288284030474598"/>
          <c:h val="0.559143001469234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'3'!$B$7</c:f>
              <c:strCache>
                <c:ptCount val="1"/>
                <c:pt idx="0">
                  <c:v>комбинированный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'3'!$C$6:$S$6</c:f>
              <c:strCache>
                <c:ptCount val="17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</c:strCache>
            </c:strRef>
          </c:cat>
          <c:val>
            <c:numRef>
              <c:f>'3'!$C$7:$S$7</c:f>
              <c:numCache>
                <c:formatCode>0.0</c:formatCode>
                <c:ptCount val="17"/>
                <c:pt idx="0">
                  <c:v>152197.61208056001</c:v>
                </c:pt>
                <c:pt idx="1">
                  <c:v>429534.09633179009</c:v>
                </c:pt>
                <c:pt idx="2">
                  <c:v>653410.76407224976</c:v>
                </c:pt>
                <c:pt idx="3">
                  <c:v>1435910.4363725698</c:v>
                </c:pt>
                <c:pt idx="4">
                  <c:v>1482459.4806520508</c:v>
                </c:pt>
                <c:pt idx="5">
                  <c:v>1663690.9039688401</c:v>
                </c:pt>
                <c:pt idx="6">
                  <c:v>1794506.8936823478</c:v>
                </c:pt>
                <c:pt idx="7">
                  <c:v>2019149.7811905502</c:v>
                </c:pt>
                <c:pt idx="8">
                  <c:v>2213598.7135617817</c:v>
                </c:pt>
                <c:pt idx="9">
                  <c:v>2347557.7569217766</c:v>
                </c:pt>
                <c:pt idx="10">
                  <c:v>2621471.3207965186</c:v>
                </c:pt>
                <c:pt idx="11">
                  <c:v>3105028.865577477</c:v>
                </c:pt>
                <c:pt idx="12">
                  <c:v>2803016.8485860359</c:v>
                </c:pt>
                <c:pt idx="13">
                  <c:v>2976788.2403473239</c:v>
                </c:pt>
                <c:pt idx="14">
                  <c:v>3315209.1809181515</c:v>
                </c:pt>
                <c:pt idx="15">
                  <c:v>3497894.0637263795</c:v>
                </c:pt>
                <c:pt idx="16" formatCode="General">
                  <c:v>3840066.9101832621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8F-492F-9A40-FF84EC6CB344}"/>
            </c:ext>
          </c:extLst>
        </c:ser>
        <c:ser>
          <c:idx val="1"/>
          <c:order val="1"/>
          <c:tx>
            <c:strRef>
              <c:f>'3'!$B$8</c:f>
              <c:strCache>
                <c:ptCount val="1"/>
                <c:pt idx="0">
                  <c:v>рыночных финансовых инструментов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'3'!$C$6:$S$6</c:f>
              <c:strCache>
                <c:ptCount val="17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</c:strCache>
            </c:strRef>
          </c:cat>
          <c:val>
            <c:numRef>
              <c:f>'3'!$C$8:$S$8</c:f>
              <c:numCache>
                <c:formatCode>0.0</c:formatCode>
                <c:ptCount val="17"/>
                <c:pt idx="0">
                  <c:v>0</c:v>
                </c:pt>
                <c:pt idx="1">
                  <c:v>2696.2959812499998</c:v>
                </c:pt>
                <c:pt idx="2">
                  <c:v>77851.479205279975</c:v>
                </c:pt>
                <c:pt idx="3">
                  <c:v>222490.84803536005</c:v>
                </c:pt>
                <c:pt idx="4">
                  <c:v>264293.48552316026</c:v>
                </c:pt>
                <c:pt idx="5">
                  <c:v>309265.18535419204</c:v>
                </c:pt>
                <c:pt idx="6">
                  <c:v>323483.88296328438</c:v>
                </c:pt>
                <c:pt idx="7">
                  <c:v>322029.21171875083</c:v>
                </c:pt>
                <c:pt idx="8">
                  <c:v>327124.36547157861</c:v>
                </c:pt>
                <c:pt idx="9">
                  <c:v>348592.23262574145</c:v>
                </c:pt>
                <c:pt idx="10">
                  <c:v>390508.75487277575</c:v>
                </c:pt>
                <c:pt idx="11">
                  <c:v>477814.57500226557</c:v>
                </c:pt>
                <c:pt idx="12">
                  <c:v>506756.1549834761</c:v>
                </c:pt>
                <c:pt idx="13">
                  <c:v>571686.70411179191</c:v>
                </c:pt>
                <c:pt idx="14">
                  <c:v>666167.19932811894</c:v>
                </c:pt>
                <c:pt idx="15">
                  <c:v>779993.80857799109</c:v>
                </c:pt>
                <c:pt idx="16" formatCode="General">
                  <c:v>905597.20534266927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8F-492F-9A40-FF84EC6CB344}"/>
            </c:ext>
          </c:extLst>
        </c:ser>
        <c:ser>
          <c:idx val="2"/>
          <c:order val="2"/>
          <c:tx>
            <c:strRef>
              <c:f>'3'!$B$9</c:f>
              <c:strCache>
                <c:ptCount val="1"/>
                <c:pt idx="0">
                  <c:v>недвижимости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'3'!$C$6:$S$6</c:f>
              <c:strCache>
                <c:ptCount val="17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</c:strCache>
            </c:strRef>
          </c:cat>
          <c:val>
            <c:numRef>
              <c:f>'3'!$C$9:$S$9</c:f>
              <c:numCache>
                <c:formatCode>0.0</c:formatCode>
                <c:ptCount val="17"/>
                <c:pt idx="0">
                  <c:v>989238.67601705925</c:v>
                </c:pt>
                <c:pt idx="1">
                  <c:v>933779.1377602698</c:v>
                </c:pt>
                <c:pt idx="2">
                  <c:v>826732.76906556939</c:v>
                </c:pt>
                <c:pt idx="3">
                  <c:v>657637.24294191028</c:v>
                </c:pt>
                <c:pt idx="4">
                  <c:v>648452.45187988004</c:v>
                </c:pt>
                <c:pt idx="5">
                  <c:v>607256.64676658961</c:v>
                </c:pt>
                <c:pt idx="6">
                  <c:v>546270.29211049026</c:v>
                </c:pt>
                <c:pt idx="7">
                  <c:v>509770.01817408996</c:v>
                </c:pt>
                <c:pt idx="8">
                  <c:v>478489.90770057996</c:v>
                </c:pt>
                <c:pt idx="9">
                  <c:v>444895.93076267967</c:v>
                </c:pt>
                <c:pt idx="10">
                  <c:v>444594.20227121998</c:v>
                </c:pt>
                <c:pt idx="11">
                  <c:v>406515.12233131001</c:v>
                </c:pt>
                <c:pt idx="12">
                  <c:v>396252.38949946</c:v>
                </c:pt>
                <c:pt idx="13">
                  <c:v>373776.81011363998</c:v>
                </c:pt>
                <c:pt idx="14">
                  <c:v>340317.72487673</c:v>
                </c:pt>
                <c:pt idx="15">
                  <c:v>320831.65636543999</c:v>
                </c:pt>
                <c:pt idx="16" formatCode="General">
                  <c:v>298499.51423442998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8F-492F-9A40-FF84EC6CB344}"/>
            </c:ext>
          </c:extLst>
        </c:ser>
        <c:ser>
          <c:idx val="3"/>
          <c:order val="3"/>
          <c:tx>
            <c:strRef>
              <c:f>'3'!$B$10</c:f>
              <c:strCache>
                <c:ptCount val="1"/>
                <c:pt idx="0">
                  <c:v>финансовых инструментов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'3'!$C$6:$S$6</c:f>
              <c:strCache>
                <c:ptCount val="17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</c:strCache>
            </c:strRef>
          </c:cat>
          <c:val>
            <c:numRef>
              <c:f>'3'!$C$10:$S$10</c:f>
              <c:numCache>
                <c:formatCode>0.0</c:formatCode>
                <c:ptCount val="17"/>
                <c:pt idx="9">
                  <c:v>61468.658850990003</c:v>
                </c:pt>
                <c:pt idx="10">
                  <c:v>85235.204266939996</c:v>
                </c:pt>
                <c:pt idx="11">
                  <c:v>86690.790467889994</c:v>
                </c:pt>
                <c:pt idx="12">
                  <c:v>94684.203966250003</c:v>
                </c:pt>
                <c:pt idx="13">
                  <c:v>97098.190306337521</c:v>
                </c:pt>
                <c:pt idx="14">
                  <c:v>117914.43087547926</c:v>
                </c:pt>
                <c:pt idx="15">
                  <c:v>131314.89726788402</c:v>
                </c:pt>
                <c:pt idx="16" formatCode="General">
                  <c:v>137375.58274311325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8F-492F-9A40-FF84EC6CB344}"/>
            </c:ext>
          </c:extLst>
        </c:ser>
        <c:ser>
          <c:idx val="4"/>
          <c:order val="4"/>
          <c:tx>
            <c:strRef>
              <c:f>'3'!$B$11</c:f>
              <c:strCache>
                <c:ptCount val="1"/>
                <c:pt idx="0">
                  <c:v>рентный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'3'!$C$6:$S$6</c:f>
              <c:strCache>
                <c:ptCount val="17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</c:strCache>
            </c:strRef>
          </c:cat>
          <c:val>
            <c:numRef>
              <c:f>'3'!$C$11:$S$11</c:f>
              <c:numCache>
                <c:formatCode>0.0</c:formatCode>
                <c:ptCount val="17"/>
                <c:pt idx="0">
                  <c:v>217575.43240640007</c:v>
                </c:pt>
                <c:pt idx="1">
                  <c:v>216309.44505493992</c:v>
                </c:pt>
                <c:pt idx="2">
                  <c:v>179434.79827307991</c:v>
                </c:pt>
                <c:pt idx="3">
                  <c:v>143459.74688724003</c:v>
                </c:pt>
                <c:pt idx="4">
                  <c:v>142412.58627371993</c:v>
                </c:pt>
                <c:pt idx="5">
                  <c:v>136731.36232714998</c:v>
                </c:pt>
                <c:pt idx="6">
                  <c:v>142086.29628177002</c:v>
                </c:pt>
                <c:pt idx="7">
                  <c:v>122588.90400632998</c:v>
                </c:pt>
                <c:pt idx="8">
                  <c:v>118261.54096204998</c:v>
                </c:pt>
                <c:pt idx="9">
                  <c:v>113528.30293132999</c:v>
                </c:pt>
                <c:pt idx="10">
                  <c:v>104254.78312168999</c:v>
                </c:pt>
                <c:pt idx="11">
                  <c:v>106680.7735251</c:v>
                </c:pt>
                <c:pt idx="12">
                  <c:v>103174.60639147001</c:v>
                </c:pt>
                <c:pt idx="13">
                  <c:v>92651.646230750004</c:v>
                </c:pt>
                <c:pt idx="14">
                  <c:v>92251.080309330006</c:v>
                </c:pt>
                <c:pt idx="15">
                  <c:v>89578.433431159996</c:v>
                </c:pt>
                <c:pt idx="16" formatCode="General">
                  <c:v>88892.096383630007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8F-492F-9A40-FF84EC6CB344}"/>
            </c:ext>
          </c:extLst>
        </c:ser>
        <c:ser>
          <c:idx val="5"/>
          <c:order val="5"/>
          <c:tx>
            <c:strRef>
              <c:f>'3'!$B$12</c:f>
              <c:strCache>
                <c:ptCount val="1"/>
                <c:pt idx="0">
                  <c:v>долгосрочных прямых инвестиций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'3'!$C$6:$S$6</c:f>
              <c:strCache>
                <c:ptCount val="17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</c:strCache>
            </c:strRef>
          </c:cat>
          <c:val>
            <c:numRef>
              <c:f>'3'!$C$12:$S$12</c:f>
              <c:numCache>
                <c:formatCode>0.0</c:formatCode>
                <c:ptCount val="17"/>
                <c:pt idx="0">
                  <c:v>852166.04900642962</c:v>
                </c:pt>
                <c:pt idx="1">
                  <c:v>586709.04612908</c:v>
                </c:pt>
                <c:pt idx="2">
                  <c:v>568928.69043588999</c:v>
                </c:pt>
                <c:pt idx="3">
                  <c:v>243078.30553772999</c:v>
                </c:pt>
                <c:pt idx="4">
                  <c:v>249332.12251341995</c:v>
                </c:pt>
                <c:pt idx="5">
                  <c:v>198645.47458205998</c:v>
                </c:pt>
                <c:pt idx="6">
                  <c:v>192565.98946786002</c:v>
                </c:pt>
                <c:pt idx="7">
                  <c:v>183992.30060483995</c:v>
                </c:pt>
                <c:pt idx="8">
                  <c:v>164086.12843134993</c:v>
                </c:pt>
                <c:pt idx="9">
                  <c:v>131178.83936089999</c:v>
                </c:pt>
                <c:pt idx="10">
                  <c:v>133554.42662034999</c:v>
                </c:pt>
                <c:pt idx="11">
                  <c:v>133767.75895073</c:v>
                </c:pt>
                <c:pt idx="12">
                  <c:v>133363.62875683999</c:v>
                </c:pt>
                <c:pt idx="13">
                  <c:v>133090.14031843</c:v>
                </c:pt>
                <c:pt idx="14">
                  <c:v>131078.61221776</c:v>
                </c:pt>
                <c:pt idx="15">
                  <c:v>88082.98155384</c:v>
                </c:pt>
                <c:pt idx="16" formatCode="General">
                  <c:v>85444.194156070007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8F-492F-9A40-FF84EC6CB344}"/>
            </c:ext>
          </c:extLst>
        </c:ser>
        <c:ser>
          <c:idx val="6"/>
          <c:order val="6"/>
          <c:tx>
            <c:strRef>
              <c:f>'3'!$B$13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'3'!$C$6:$S$6</c:f>
              <c:strCache>
                <c:ptCount val="17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</c:strCache>
            </c:strRef>
          </c:cat>
          <c:val>
            <c:numRef>
              <c:f>'3'!$C$13:$S$13</c:f>
              <c:numCache>
                <c:formatCode>0.0</c:formatCode>
                <c:ptCount val="17"/>
                <c:pt idx="0">
                  <c:v>104379.87951594002</c:v>
                </c:pt>
                <c:pt idx="1">
                  <c:v>97946.029845739991</c:v>
                </c:pt>
                <c:pt idx="2">
                  <c:v>90172.318490619989</c:v>
                </c:pt>
                <c:pt idx="3">
                  <c:v>89370.234934709995</c:v>
                </c:pt>
                <c:pt idx="4">
                  <c:v>87816.998501159978</c:v>
                </c:pt>
                <c:pt idx="5">
                  <c:v>86669.82797951001</c:v>
                </c:pt>
                <c:pt idx="6">
                  <c:v>87089.558846420026</c:v>
                </c:pt>
                <c:pt idx="7">
                  <c:v>88539.741053469988</c:v>
                </c:pt>
                <c:pt idx="8">
                  <c:v>90510.692758150006</c:v>
                </c:pt>
                <c:pt idx="9">
                  <c:v>91175.122795069998</c:v>
                </c:pt>
                <c:pt idx="10">
                  <c:v>89839.36834696999</c:v>
                </c:pt>
                <c:pt idx="11">
                  <c:v>94175.051994070003</c:v>
                </c:pt>
                <c:pt idx="12">
                  <c:v>91223.389123660003</c:v>
                </c:pt>
                <c:pt idx="13">
                  <c:v>92165.550698389998</c:v>
                </c:pt>
                <c:pt idx="14">
                  <c:v>90485.699799049995</c:v>
                </c:pt>
                <c:pt idx="15">
                  <c:v>82996.179899059993</c:v>
                </c:pt>
                <c:pt idx="16" formatCode="General">
                  <c:v>67861.431359619994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8F-492F-9A40-FF84EC6CB344}"/>
            </c:ext>
          </c:extLst>
        </c:ser>
        <c:ser>
          <c:idx val="7"/>
          <c:order val="7"/>
          <c:tx>
            <c:strRef>
              <c:f>'3'!$B$14</c:f>
              <c:strCache>
                <c:ptCount val="1"/>
                <c:pt idx="0">
                  <c:v>прочие</c:v>
                </c:pt>
              </c:strCache>
            </c:strRef>
          </c:tx>
          <c:invertIfNegative val="0"/>
          <c:cat>
            <c:strRef>
              <c:f>'3'!$C$6:$S$6</c:f>
              <c:strCache>
                <c:ptCount val="17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2019</c:v>
                </c:pt>
                <c:pt idx="9">
                  <c:v>II кв. 2019</c:v>
                </c:pt>
                <c:pt idx="10">
                  <c:v>III кв. 2019</c:v>
                </c:pt>
                <c:pt idx="11">
                  <c:v>IV кв. 2019</c:v>
                </c:pt>
                <c:pt idx="12">
                  <c:v>I кв. 2020</c:v>
                </c:pt>
                <c:pt idx="13">
                  <c:v>II кв. 2020</c:v>
                </c:pt>
                <c:pt idx="14">
                  <c:v>III кв. 2020</c:v>
                </c:pt>
                <c:pt idx="15">
                  <c:v>IV кв. 2020</c:v>
                </c:pt>
                <c:pt idx="16">
                  <c:v>I кв. 2021</c:v>
                </c:pt>
              </c:strCache>
            </c:strRef>
          </c:cat>
          <c:val>
            <c:numRef>
              <c:f>'3'!$C$14:$S$14</c:f>
              <c:numCache>
                <c:formatCode>0.0</c:formatCode>
                <c:ptCount val="17"/>
                <c:pt idx="0">
                  <c:v>413216.40324657894</c:v>
                </c:pt>
                <c:pt idx="1">
                  <c:v>386854.70390225988</c:v>
                </c:pt>
                <c:pt idx="2">
                  <c:v>317458.82319772977</c:v>
                </c:pt>
                <c:pt idx="3">
                  <c:v>144704.52635719007</c:v>
                </c:pt>
                <c:pt idx="4">
                  <c:v>141177.20238897041</c:v>
                </c:pt>
                <c:pt idx="5">
                  <c:v>104843.87168406034</c:v>
                </c:pt>
                <c:pt idx="6">
                  <c:v>103553.96041131925</c:v>
                </c:pt>
                <c:pt idx="7">
                  <c:v>95686.846052339053</c:v>
                </c:pt>
                <c:pt idx="8">
                  <c:v>93670.732751940304</c:v>
                </c:pt>
                <c:pt idx="9">
                  <c:v>84468.605617370864</c:v>
                </c:pt>
                <c:pt idx="10">
                  <c:v>74792.820227329983</c:v>
                </c:pt>
                <c:pt idx="11">
                  <c:v>62894.938693267308</c:v>
                </c:pt>
                <c:pt idx="12">
                  <c:v>60250.911844808201</c:v>
                </c:pt>
                <c:pt idx="13">
                  <c:v>57749.205670986121</c:v>
                </c:pt>
                <c:pt idx="14">
                  <c:v>57973.419098800558</c:v>
                </c:pt>
                <c:pt idx="15">
                  <c:v>40605.677255845832</c:v>
                </c:pt>
                <c:pt idx="16" formatCode="General">
                  <c:v>38950.396997485324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E8F-492F-9A40-FF84EC6CB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9002240"/>
        <c:axId val="253460480"/>
      </c:barChart>
      <c:catAx>
        <c:axId val="249002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53460480"/>
        <c:crosses val="autoZero"/>
        <c:auto val="1"/>
        <c:lblAlgn val="ctr"/>
        <c:lblOffset val="100"/>
        <c:noMultiLvlLbl val="0"/>
      </c:catAx>
      <c:valAx>
        <c:axId val="253460480"/>
        <c:scaling>
          <c:orientation val="minMax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9002240"/>
        <c:crosses val="autoZero"/>
        <c:crossBetween val="between"/>
        <c:dispUnits>
          <c:builtInUnit val="million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3637243719387709E-3"/>
          <c:y val="0.75383029006195812"/>
          <c:w val="0.99263621258325974"/>
          <c:h val="0.214255220549010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'Рис14 архив'!$B$39:$B$41</c:f>
              <c:strCache>
                <c:ptCount val="3"/>
                <c:pt idx="0">
                  <c:v>               денежного рынка</c:v>
                </c:pt>
                <c:pt idx="1">
                  <c:v>               смешанных инвестиций</c:v>
                </c:pt>
                <c:pt idx="2">
                  <c:v>               рыночных финансовых инструментов</c:v>
                </c:pt>
              </c:strCache>
            </c:strRef>
          </c:cat>
          <c:val>
            <c:numRef>
              <c:f>'Рис14 архив'!$G$39:$G$41</c:f>
              <c:numCache>
                <c:formatCode>General</c:formatCode>
                <c:ptCount val="3"/>
                <c:pt idx="0">
                  <c:v>-0.12107908534</c:v>
                </c:pt>
                <c:pt idx="1">
                  <c:v>2.3972102000000461E-4</c:v>
                </c:pt>
                <c:pt idx="2">
                  <c:v>41.587260301590199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AC-468B-9807-639F1335F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3394688"/>
        <c:axId val="143396224"/>
      </c:barChart>
      <c:catAx>
        <c:axId val="14339468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solidFill>
              <a:schemeClr val="accent6"/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43396224"/>
        <c:crosses val="autoZero"/>
        <c:auto val="1"/>
        <c:lblAlgn val="ctr"/>
        <c:lblOffset val="100"/>
        <c:noMultiLvlLbl val="0"/>
      </c:catAx>
      <c:valAx>
        <c:axId val="143396224"/>
        <c:scaling>
          <c:orientation val="minMax"/>
        </c:scaling>
        <c:delete val="0"/>
        <c:axPos val="b"/>
        <c:majorGridlines>
          <c:spPr>
            <a:ln>
              <a:solidFill>
                <a:schemeClr val="accent6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accent6"/>
            </a:solidFill>
          </a:ln>
        </c:spPr>
        <c:crossAx val="143394688"/>
        <c:crosses val="autoZero"/>
        <c:crossBetween val="between"/>
      </c:valAx>
      <c:spPr>
        <a:noFill/>
        <a:ln w="6350" cmpd="sng"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'Рис2.1'!$B$5</c:f>
              <c:strCache>
                <c:ptCount val="1"/>
                <c:pt idx="0">
                  <c:v>СЧА АИФ</c:v>
                </c:pt>
              </c:strCache>
            </c:strRef>
          </c:tx>
          <c:invertIfNegative val="0"/>
          <c:cat>
            <c:strRef>
              <c:f>'Рис2.1'!$H$4:$L$4</c:f>
              <c:strCache>
                <c:ptCount val="5"/>
                <c:pt idx="0">
                  <c:v>IV кв. 2016</c:v>
                </c:pt>
                <c:pt idx="1">
                  <c:v>I кв. 2017</c:v>
                </c:pt>
                <c:pt idx="2">
                  <c:v>II кв. 2017</c:v>
                </c:pt>
                <c:pt idx="3">
                  <c:v>III кв. 2017</c:v>
                </c:pt>
                <c:pt idx="4">
                  <c:v>IV кв. 2017</c:v>
                </c:pt>
              </c:strCache>
            </c:strRef>
          </c:cat>
          <c:val>
            <c:numRef>
              <c:f>'Рис2.1'!$H$5:$L$5</c:f>
              <c:numCache>
                <c:formatCode>General</c:formatCode>
                <c:ptCount val="5"/>
                <c:pt idx="0">
                  <c:v>4477.2350053700002</c:v>
                </c:pt>
                <c:pt idx="1">
                  <c:v>4372.5216751199996</c:v>
                </c:pt>
                <c:pt idx="2">
                  <c:v>4245.1853964900001</c:v>
                </c:pt>
                <c:pt idx="3">
                  <c:v>4334.9742609300001</c:v>
                </c:pt>
                <c:pt idx="4">
                  <c:v>3478.6143729999999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17-44B0-8459-1A35CB4DA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100"/>
        <c:axId val="143773056"/>
        <c:axId val="143778944"/>
      </c:barChart>
      <c:catAx>
        <c:axId val="1437730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rgbClr val="AB5253"/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143778944"/>
        <c:crosses val="autoZero"/>
        <c:auto val="1"/>
        <c:lblAlgn val="ctr"/>
        <c:lblOffset val="100"/>
        <c:noMultiLvlLbl val="0"/>
      </c:catAx>
      <c:valAx>
        <c:axId val="143778944"/>
        <c:scaling>
          <c:orientation val="minMax"/>
          <c:max val="5000"/>
          <c:min val="0"/>
        </c:scaling>
        <c:delete val="0"/>
        <c:axPos val="l"/>
        <c:majorGridlines>
          <c:spPr>
            <a:ln>
              <a:solidFill>
                <a:srgbClr val="AB5253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rgbClr val="AB5253"/>
            </a:solidFill>
          </a:ln>
        </c:spPr>
        <c:crossAx val="143773056"/>
        <c:crosses val="autoZero"/>
        <c:crossBetween val="between"/>
        <c:minorUnit val="1000"/>
        <c:dispUnits>
          <c:builtInUnit val="thousands"/>
        </c:dispUnits>
      </c:valAx>
      <c:spPr>
        <a:noFill/>
        <a:ln w="6350" cmpd="sng"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'Page1_1 (8)'!$A$56</c:f>
              <c:strCache>
                <c:ptCount val="1"/>
                <c:pt idx="0">
                  <c:v>Количество владельцев акций (паев) (согласно сданной отчетности)</c:v>
                </c:pt>
              </c:strCache>
            </c:strRef>
          </c:tx>
          <c:cat>
            <c:strRef>
              <c:f>'Page1_1 (8)'!$A$57:$A$59</c:f>
              <c:strCache>
                <c:ptCount val="3"/>
                <c:pt idx="0">
                  <c:v>     Закрытые ПИФ</c:v>
                </c:pt>
                <c:pt idx="1">
                  <c:v>     Открытые ПИФ</c:v>
                </c:pt>
                <c:pt idx="2">
                  <c:v>     Интервальные ПИФ</c:v>
                </c:pt>
              </c:strCache>
            </c:strRef>
          </c:cat>
          <c:val>
            <c:numRef>
              <c:f>'Page1_1 (8)'!$B$57:$B$59</c:f>
              <c:numCache>
                <c:formatCode>General</c:formatCode>
                <c:ptCount val="3"/>
                <c:pt idx="0">
                  <c:v>10.925000000000001</c:v>
                </c:pt>
                <c:pt idx="1">
                  <c:v>397.64100000000002</c:v>
                </c:pt>
                <c:pt idx="2">
                  <c:v>1078.125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A3-4510-8478-DA4255532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'Page1_1 (8)'!$A$56</c:f>
              <c:strCache>
                <c:ptCount val="1"/>
                <c:pt idx="0">
                  <c:v>Количество владельцев акций (паев) (согласно сданной отчетности)</c:v>
                </c:pt>
              </c:strCache>
            </c:strRef>
          </c:tx>
          <c:cat>
            <c:strRef>
              <c:f>'Page1_1 (8)'!$A$57:$A$59</c:f>
              <c:strCache>
                <c:ptCount val="3"/>
                <c:pt idx="0">
                  <c:v>     Закрытые ПИФ</c:v>
                </c:pt>
                <c:pt idx="1">
                  <c:v>     Открытые ПИФ</c:v>
                </c:pt>
                <c:pt idx="2">
                  <c:v>     Интервальные ПИФ</c:v>
                </c:pt>
              </c:strCache>
            </c:strRef>
          </c:cat>
          <c:val>
            <c:numRef>
              <c:f>'Page1_1 (8)'!$B$62:$B$64</c:f>
              <c:numCache>
                <c:formatCode>General</c:formatCode>
                <c:ptCount val="3"/>
                <c:pt idx="0">
                  <c:v>10.925000000000001</c:v>
                </c:pt>
                <c:pt idx="1">
                  <c:v>397.64100000000002</c:v>
                </c:pt>
                <c:pt idx="2">
                  <c:v>31.881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3-4C5E-BEAE-3FC45F4FE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'Page1_1 (8)'!$A$56</c:f>
              <c:strCache>
                <c:ptCount val="1"/>
                <c:pt idx="0">
                  <c:v>Количество владельцев акций (паев) (согласно сданной отчетности)</c:v>
                </c:pt>
              </c:strCache>
            </c:strRef>
          </c:tx>
          <c:cat>
            <c:strRef>
              <c:f>'Page1_1 (8)'!$A$57:$A$59</c:f>
              <c:strCache>
                <c:ptCount val="3"/>
                <c:pt idx="0">
                  <c:v>     Закрытые ПИФ</c:v>
                </c:pt>
                <c:pt idx="1">
                  <c:v>     Открытые ПИФ</c:v>
                </c:pt>
                <c:pt idx="2">
                  <c:v>     Интервальные ПИФ</c:v>
                </c:pt>
              </c:strCache>
            </c:strRef>
          </c:cat>
          <c:val>
            <c:numRef>
              <c:f>'Page1_1 (8)'!$B$62:$B$64</c:f>
              <c:numCache>
                <c:formatCode>General</c:formatCode>
                <c:ptCount val="3"/>
                <c:pt idx="0">
                  <c:v>10.925000000000001</c:v>
                </c:pt>
                <c:pt idx="1">
                  <c:v>397.64100000000002</c:v>
                </c:pt>
                <c:pt idx="2">
                  <c:v>31.881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16-47FB-84CB-960296279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1.2859361329833771E-2"/>
                  <c:y val="-1.65689705453484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E25-41E5-AEAC-7B2AF428A5AA}"/>
                </c:ext>
              </c:extLst>
            </c:dLbl>
            <c:dLbl>
              <c:idx val="1"/>
              <c:layout>
                <c:manualLayout>
                  <c:x val="-1.2915573053368329E-3"/>
                  <c:y val="-2.475904053659959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25-41E5-AEAC-7B2AF428A5AA}"/>
                </c:ext>
              </c:extLst>
            </c:dLbl>
            <c:dLbl>
              <c:idx val="2"/>
              <c:layout>
                <c:manualLayout>
                  <c:x val="5.7014435695538056E-3"/>
                  <c:y val="8.408428113152522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25-41E5-AEAC-7B2AF428A5AA}"/>
                </c:ext>
              </c:extLst>
            </c:dLbl>
            <c:dLbl>
              <c:idx val="3"/>
              <c:layout>
                <c:manualLayout>
                  <c:x val="-2.235531496062992E-2"/>
                  <c:y val="3.78153251676873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25-41E5-AEAC-7B2AF428A5A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'Page1_1 (10)'!$G$12:$G$18</c:f>
              <c:strCache>
                <c:ptCount val="7"/>
                <c:pt idx="0">
                  <c:v>Комбинированный (5,9% от числа ИПИФов)</c:v>
                </c:pt>
                <c:pt idx="1">
                  <c:v>Хедж-фонд (26,5%)</c:v>
                </c:pt>
                <c:pt idx="2">
                  <c:v>Рыночных финансовых инструментов (23,5%)</c:v>
                </c:pt>
                <c:pt idx="3">
                  <c:v>Смешанных инвестиций (23,5%)</c:v>
                </c:pt>
                <c:pt idx="4">
                  <c:v>Акций (8,8%)</c:v>
                </c:pt>
                <c:pt idx="5">
                  <c:v>Товарного рынка (5,9%)</c:v>
                </c:pt>
                <c:pt idx="6">
                  <c:v>Фондов (5,9%)</c:v>
                </c:pt>
              </c:strCache>
            </c:strRef>
          </c:cat>
          <c:val>
            <c:numRef>
              <c:f>'Page1_1 (10)'!$H$12:$H$18</c:f>
              <c:numCache>
                <c:formatCode>#\ ##0.########</c:formatCode>
                <c:ptCount val="7"/>
                <c:pt idx="0">
                  <c:v>8926145850.3699989</c:v>
                </c:pt>
                <c:pt idx="1">
                  <c:v>4977945259.9800005</c:v>
                </c:pt>
                <c:pt idx="2">
                  <c:v>4505913458.7399998</c:v>
                </c:pt>
                <c:pt idx="3">
                  <c:v>1056708773.8699998</c:v>
                </c:pt>
                <c:pt idx="4">
                  <c:v>417590632.04000002</c:v>
                </c:pt>
                <c:pt idx="5">
                  <c:v>173253866.25999999</c:v>
                </c:pt>
                <c:pt idx="6">
                  <c:v>10645641.59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25-41E5-AEAC-7B2AF428A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912642169728785"/>
          <c:y val="2.0844998541848937E-2"/>
          <c:w val="0.33420691163604549"/>
          <c:h val="0.9490507436570428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В1!$B$6</c:f>
              <c:strCache>
                <c:ptCount val="1"/>
                <c:pt idx="0">
                  <c:v>iShares iBoxx $ Investment Grade Corporate Bond ETF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В1!$A$7:$A$263</c:f>
              <c:numCache>
                <c:formatCode>dd\.mm\.yyyy</c:formatCode>
                <c:ptCount val="257"/>
                <c:pt idx="0">
                  <c:v>43832</c:v>
                </c:pt>
                <c:pt idx="1">
                  <c:v>43833</c:v>
                </c:pt>
                <c:pt idx="2">
                  <c:v>43836</c:v>
                </c:pt>
                <c:pt idx="3">
                  <c:v>43837</c:v>
                </c:pt>
                <c:pt idx="4">
                  <c:v>43838</c:v>
                </c:pt>
                <c:pt idx="5">
                  <c:v>43839</c:v>
                </c:pt>
                <c:pt idx="6">
                  <c:v>43840</c:v>
                </c:pt>
                <c:pt idx="7">
                  <c:v>43843</c:v>
                </c:pt>
                <c:pt idx="8">
                  <c:v>43844</c:v>
                </c:pt>
                <c:pt idx="9">
                  <c:v>43845</c:v>
                </c:pt>
                <c:pt idx="10">
                  <c:v>43846</c:v>
                </c:pt>
                <c:pt idx="11">
                  <c:v>43847</c:v>
                </c:pt>
                <c:pt idx="12">
                  <c:v>43851</c:v>
                </c:pt>
                <c:pt idx="13">
                  <c:v>43852</c:v>
                </c:pt>
                <c:pt idx="14">
                  <c:v>43853</c:v>
                </c:pt>
                <c:pt idx="15">
                  <c:v>43854</c:v>
                </c:pt>
                <c:pt idx="16">
                  <c:v>43857</c:v>
                </c:pt>
                <c:pt idx="17">
                  <c:v>43858</c:v>
                </c:pt>
                <c:pt idx="18">
                  <c:v>43859</c:v>
                </c:pt>
                <c:pt idx="19">
                  <c:v>43860</c:v>
                </c:pt>
                <c:pt idx="20">
                  <c:v>43861</c:v>
                </c:pt>
                <c:pt idx="21">
                  <c:v>43864</c:v>
                </c:pt>
                <c:pt idx="22">
                  <c:v>43865</c:v>
                </c:pt>
                <c:pt idx="23">
                  <c:v>43866</c:v>
                </c:pt>
                <c:pt idx="24">
                  <c:v>43867</c:v>
                </c:pt>
                <c:pt idx="25">
                  <c:v>43868</c:v>
                </c:pt>
                <c:pt idx="26">
                  <c:v>43871</c:v>
                </c:pt>
                <c:pt idx="27">
                  <c:v>43872</c:v>
                </c:pt>
                <c:pt idx="28">
                  <c:v>43873</c:v>
                </c:pt>
                <c:pt idx="29">
                  <c:v>43874</c:v>
                </c:pt>
                <c:pt idx="30">
                  <c:v>43875</c:v>
                </c:pt>
                <c:pt idx="31">
                  <c:v>43879</c:v>
                </c:pt>
                <c:pt idx="32">
                  <c:v>43880</c:v>
                </c:pt>
                <c:pt idx="33">
                  <c:v>43881</c:v>
                </c:pt>
                <c:pt idx="34">
                  <c:v>43882</c:v>
                </c:pt>
                <c:pt idx="35">
                  <c:v>43885</c:v>
                </c:pt>
                <c:pt idx="36">
                  <c:v>43886</c:v>
                </c:pt>
                <c:pt idx="37">
                  <c:v>43887</c:v>
                </c:pt>
                <c:pt idx="38">
                  <c:v>43888</c:v>
                </c:pt>
                <c:pt idx="39">
                  <c:v>43889</c:v>
                </c:pt>
                <c:pt idx="40">
                  <c:v>43892</c:v>
                </c:pt>
                <c:pt idx="41">
                  <c:v>43893</c:v>
                </c:pt>
                <c:pt idx="42">
                  <c:v>43894</c:v>
                </c:pt>
                <c:pt idx="43">
                  <c:v>43895</c:v>
                </c:pt>
                <c:pt idx="44">
                  <c:v>43896</c:v>
                </c:pt>
                <c:pt idx="45">
                  <c:v>43899</c:v>
                </c:pt>
                <c:pt idx="46">
                  <c:v>43900</c:v>
                </c:pt>
                <c:pt idx="47">
                  <c:v>43901</c:v>
                </c:pt>
                <c:pt idx="48">
                  <c:v>43902</c:v>
                </c:pt>
                <c:pt idx="49">
                  <c:v>43903</c:v>
                </c:pt>
                <c:pt idx="50">
                  <c:v>43906</c:v>
                </c:pt>
                <c:pt idx="51">
                  <c:v>43907</c:v>
                </c:pt>
                <c:pt idx="52">
                  <c:v>43908</c:v>
                </c:pt>
                <c:pt idx="53">
                  <c:v>43909</c:v>
                </c:pt>
                <c:pt idx="54">
                  <c:v>43910</c:v>
                </c:pt>
                <c:pt idx="55">
                  <c:v>43913</c:v>
                </c:pt>
                <c:pt idx="56">
                  <c:v>43914</c:v>
                </c:pt>
                <c:pt idx="57">
                  <c:v>43915</c:v>
                </c:pt>
                <c:pt idx="58">
                  <c:v>43916</c:v>
                </c:pt>
                <c:pt idx="59">
                  <c:v>43917</c:v>
                </c:pt>
                <c:pt idx="60">
                  <c:v>43920</c:v>
                </c:pt>
                <c:pt idx="61">
                  <c:v>43921</c:v>
                </c:pt>
                <c:pt idx="62">
                  <c:v>43922</c:v>
                </c:pt>
                <c:pt idx="63">
                  <c:v>43923</c:v>
                </c:pt>
                <c:pt idx="64">
                  <c:v>43924</c:v>
                </c:pt>
                <c:pt idx="65">
                  <c:v>43927</c:v>
                </c:pt>
                <c:pt idx="66">
                  <c:v>43928</c:v>
                </c:pt>
                <c:pt idx="67">
                  <c:v>43929</c:v>
                </c:pt>
                <c:pt idx="68">
                  <c:v>43930</c:v>
                </c:pt>
                <c:pt idx="69">
                  <c:v>43934</c:v>
                </c:pt>
                <c:pt idx="70">
                  <c:v>43935</c:v>
                </c:pt>
                <c:pt idx="71">
                  <c:v>43936</c:v>
                </c:pt>
                <c:pt idx="72">
                  <c:v>43937</c:v>
                </c:pt>
                <c:pt idx="73">
                  <c:v>43938</c:v>
                </c:pt>
                <c:pt idx="74">
                  <c:v>43941</c:v>
                </c:pt>
                <c:pt idx="75">
                  <c:v>43942</c:v>
                </c:pt>
                <c:pt idx="76">
                  <c:v>43943</c:v>
                </c:pt>
                <c:pt idx="77">
                  <c:v>43944</c:v>
                </c:pt>
                <c:pt idx="78">
                  <c:v>43945</c:v>
                </c:pt>
                <c:pt idx="79">
                  <c:v>43948</c:v>
                </c:pt>
                <c:pt idx="80">
                  <c:v>43949</c:v>
                </c:pt>
                <c:pt idx="81">
                  <c:v>43950</c:v>
                </c:pt>
                <c:pt idx="82">
                  <c:v>43951</c:v>
                </c:pt>
                <c:pt idx="83">
                  <c:v>43952</c:v>
                </c:pt>
                <c:pt idx="84">
                  <c:v>43955</c:v>
                </c:pt>
                <c:pt idx="85">
                  <c:v>43956</c:v>
                </c:pt>
                <c:pt idx="86">
                  <c:v>43957</c:v>
                </c:pt>
                <c:pt idx="87">
                  <c:v>43958</c:v>
                </c:pt>
                <c:pt idx="88">
                  <c:v>43959</c:v>
                </c:pt>
                <c:pt idx="89">
                  <c:v>43962</c:v>
                </c:pt>
                <c:pt idx="90">
                  <c:v>43963</c:v>
                </c:pt>
                <c:pt idx="91">
                  <c:v>43964</c:v>
                </c:pt>
                <c:pt idx="92">
                  <c:v>43965</c:v>
                </c:pt>
                <c:pt idx="93">
                  <c:v>43966</c:v>
                </c:pt>
                <c:pt idx="94">
                  <c:v>43969</c:v>
                </c:pt>
                <c:pt idx="95">
                  <c:v>43970</c:v>
                </c:pt>
                <c:pt idx="96">
                  <c:v>43971</c:v>
                </c:pt>
                <c:pt idx="97">
                  <c:v>43972</c:v>
                </c:pt>
                <c:pt idx="98">
                  <c:v>43973</c:v>
                </c:pt>
                <c:pt idx="99">
                  <c:v>43977</c:v>
                </c:pt>
                <c:pt idx="100">
                  <c:v>43978</c:v>
                </c:pt>
                <c:pt idx="101">
                  <c:v>43979</c:v>
                </c:pt>
                <c:pt idx="102">
                  <c:v>43980</c:v>
                </c:pt>
                <c:pt idx="103">
                  <c:v>43983</c:v>
                </c:pt>
                <c:pt idx="104">
                  <c:v>43984</c:v>
                </c:pt>
                <c:pt idx="105">
                  <c:v>43985</c:v>
                </c:pt>
                <c:pt idx="106">
                  <c:v>43986</c:v>
                </c:pt>
                <c:pt idx="107">
                  <c:v>43987</c:v>
                </c:pt>
                <c:pt idx="108">
                  <c:v>43990</c:v>
                </c:pt>
                <c:pt idx="109">
                  <c:v>43991</c:v>
                </c:pt>
                <c:pt idx="110">
                  <c:v>43992</c:v>
                </c:pt>
                <c:pt idx="111">
                  <c:v>43993</c:v>
                </c:pt>
                <c:pt idx="112">
                  <c:v>43994</c:v>
                </c:pt>
                <c:pt idx="113">
                  <c:v>43997</c:v>
                </c:pt>
                <c:pt idx="114">
                  <c:v>43998</c:v>
                </c:pt>
                <c:pt idx="115">
                  <c:v>43999</c:v>
                </c:pt>
                <c:pt idx="116">
                  <c:v>44000</c:v>
                </c:pt>
                <c:pt idx="117">
                  <c:v>44001</c:v>
                </c:pt>
                <c:pt idx="118">
                  <c:v>44004</c:v>
                </c:pt>
                <c:pt idx="119">
                  <c:v>44005</c:v>
                </c:pt>
                <c:pt idx="120">
                  <c:v>44006</c:v>
                </c:pt>
                <c:pt idx="121">
                  <c:v>44007</c:v>
                </c:pt>
                <c:pt idx="122">
                  <c:v>44008</c:v>
                </c:pt>
                <c:pt idx="123">
                  <c:v>44011</c:v>
                </c:pt>
                <c:pt idx="124">
                  <c:v>44012</c:v>
                </c:pt>
                <c:pt idx="125">
                  <c:v>44013</c:v>
                </c:pt>
                <c:pt idx="126">
                  <c:v>44014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44025</c:v>
                </c:pt>
                <c:pt idx="133">
                  <c:v>44026</c:v>
                </c:pt>
                <c:pt idx="134">
                  <c:v>44027</c:v>
                </c:pt>
                <c:pt idx="135">
                  <c:v>44028</c:v>
                </c:pt>
                <c:pt idx="136">
                  <c:v>44029</c:v>
                </c:pt>
                <c:pt idx="137">
                  <c:v>44032</c:v>
                </c:pt>
                <c:pt idx="138">
                  <c:v>44033</c:v>
                </c:pt>
                <c:pt idx="139">
                  <c:v>44034</c:v>
                </c:pt>
                <c:pt idx="140">
                  <c:v>44035</c:v>
                </c:pt>
                <c:pt idx="141">
                  <c:v>44036</c:v>
                </c:pt>
                <c:pt idx="142">
                  <c:v>44039</c:v>
                </c:pt>
                <c:pt idx="143">
                  <c:v>44040</c:v>
                </c:pt>
                <c:pt idx="144">
                  <c:v>44041</c:v>
                </c:pt>
                <c:pt idx="145">
                  <c:v>44042</c:v>
                </c:pt>
                <c:pt idx="146">
                  <c:v>44043</c:v>
                </c:pt>
                <c:pt idx="147">
                  <c:v>44046</c:v>
                </c:pt>
                <c:pt idx="148">
                  <c:v>44047</c:v>
                </c:pt>
                <c:pt idx="149">
                  <c:v>44048</c:v>
                </c:pt>
                <c:pt idx="150">
                  <c:v>44049</c:v>
                </c:pt>
                <c:pt idx="151">
                  <c:v>44050</c:v>
                </c:pt>
                <c:pt idx="152">
                  <c:v>44053</c:v>
                </c:pt>
                <c:pt idx="153">
                  <c:v>44054</c:v>
                </c:pt>
                <c:pt idx="154">
                  <c:v>44055</c:v>
                </c:pt>
                <c:pt idx="155">
                  <c:v>44056</c:v>
                </c:pt>
                <c:pt idx="156">
                  <c:v>44057</c:v>
                </c:pt>
                <c:pt idx="157">
                  <c:v>44060</c:v>
                </c:pt>
                <c:pt idx="158">
                  <c:v>44061</c:v>
                </c:pt>
                <c:pt idx="159">
                  <c:v>44062</c:v>
                </c:pt>
                <c:pt idx="160">
                  <c:v>44063</c:v>
                </c:pt>
                <c:pt idx="161">
                  <c:v>44064</c:v>
                </c:pt>
                <c:pt idx="162">
                  <c:v>44067</c:v>
                </c:pt>
                <c:pt idx="163">
                  <c:v>44068</c:v>
                </c:pt>
                <c:pt idx="164">
                  <c:v>44069</c:v>
                </c:pt>
                <c:pt idx="165">
                  <c:v>44070</c:v>
                </c:pt>
                <c:pt idx="166">
                  <c:v>44071</c:v>
                </c:pt>
                <c:pt idx="167">
                  <c:v>44074</c:v>
                </c:pt>
                <c:pt idx="168">
                  <c:v>44075</c:v>
                </c:pt>
                <c:pt idx="169">
                  <c:v>44076</c:v>
                </c:pt>
                <c:pt idx="170">
                  <c:v>44077</c:v>
                </c:pt>
                <c:pt idx="171">
                  <c:v>44078</c:v>
                </c:pt>
                <c:pt idx="172">
                  <c:v>44082</c:v>
                </c:pt>
                <c:pt idx="173">
                  <c:v>44083</c:v>
                </c:pt>
                <c:pt idx="174">
                  <c:v>44084</c:v>
                </c:pt>
                <c:pt idx="175">
                  <c:v>44085</c:v>
                </c:pt>
                <c:pt idx="176">
                  <c:v>44088</c:v>
                </c:pt>
                <c:pt idx="177">
                  <c:v>44089</c:v>
                </c:pt>
                <c:pt idx="178">
                  <c:v>44090</c:v>
                </c:pt>
                <c:pt idx="179">
                  <c:v>44091</c:v>
                </c:pt>
                <c:pt idx="180">
                  <c:v>44092</c:v>
                </c:pt>
                <c:pt idx="181">
                  <c:v>44095</c:v>
                </c:pt>
                <c:pt idx="182">
                  <c:v>44096</c:v>
                </c:pt>
                <c:pt idx="183">
                  <c:v>44097</c:v>
                </c:pt>
                <c:pt idx="184">
                  <c:v>44098</c:v>
                </c:pt>
                <c:pt idx="185">
                  <c:v>44099</c:v>
                </c:pt>
                <c:pt idx="186">
                  <c:v>44102</c:v>
                </c:pt>
                <c:pt idx="187">
                  <c:v>44103</c:v>
                </c:pt>
                <c:pt idx="188">
                  <c:v>44104</c:v>
                </c:pt>
                <c:pt idx="189">
                  <c:v>44105</c:v>
                </c:pt>
                <c:pt idx="190">
                  <c:v>44106</c:v>
                </c:pt>
                <c:pt idx="191">
                  <c:v>44109</c:v>
                </c:pt>
                <c:pt idx="192">
                  <c:v>44110</c:v>
                </c:pt>
                <c:pt idx="193">
                  <c:v>44111</c:v>
                </c:pt>
                <c:pt idx="194">
                  <c:v>44112</c:v>
                </c:pt>
                <c:pt idx="195">
                  <c:v>44113</c:v>
                </c:pt>
                <c:pt idx="196">
                  <c:v>44116</c:v>
                </c:pt>
                <c:pt idx="197">
                  <c:v>44117</c:v>
                </c:pt>
                <c:pt idx="198">
                  <c:v>44118</c:v>
                </c:pt>
                <c:pt idx="199">
                  <c:v>44119</c:v>
                </c:pt>
                <c:pt idx="200">
                  <c:v>44120</c:v>
                </c:pt>
                <c:pt idx="201">
                  <c:v>44123</c:v>
                </c:pt>
                <c:pt idx="202">
                  <c:v>44124</c:v>
                </c:pt>
                <c:pt idx="203">
                  <c:v>44125</c:v>
                </c:pt>
                <c:pt idx="204">
                  <c:v>44126</c:v>
                </c:pt>
                <c:pt idx="205">
                  <c:v>44127</c:v>
                </c:pt>
                <c:pt idx="206">
                  <c:v>44130</c:v>
                </c:pt>
                <c:pt idx="207">
                  <c:v>44131</c:v>
                </c:pt>
                <c:pt idx="208">
                  <c:v>44132</c:v>
                </c:pt>
                <c:pt idx="209">
                  <c:v>44133</c:v>
                </c:pt>
                <c:pt idx="210">
                  <c:v>44134</c:v>
                </c:pt>
                <c:pt idx="211">
                  <c:v>44137</c:v>
                </c:pt>
                <c:pt idx="212">
                  <c:v>44138</c:v>
                </c:pt>
                <c:pt idx="213">
                  <c:v>44139</c:v>
                </c:pt>
                <c:pt idx="214">
                  <c:v>44140</c:v>
                </c:pt>
                <c:pt idx="215">
                  <c:v>44141</c:v>
                </c:pt>
                <c:pt idx="216">
                  <c:v>44144</c:v>
                </c:pt>
                <c:pt idx="217">
                  <c:v>44145</c:v>
                </c:pt>
                <c:pt idx="218">
                  <c:v>44146</c:v>
                </c:pt>
                <c:pt idx="219">
                  <c:v>44147</c:v>
                </c:pt>
                <c:pt idx="220">
                  <c:v>44148</c:v>
                </c:pt>
                <c:pt idx="221">
                  <c:v>44151</c:v>
                </c:pt>
                <c:pt idx="222">
                  <c:v>44152</c:v>
                </c:pt>
                <c:pt idx="223">
                  <c:v>44153</c:v>
                </c:pt>
                <c:pt idx="224">
                  <c:v>44154</c:v>
                </c:pt>
                <c:pt idx="225">
                  <c:v>44155</c:v>
                </c:pt>
                <c:pt idx="226">
                  <c:v>44158</c:v>
                </c:pt>
                <c:pt idx="227">
                  <c:v>44159</c:v>
                </c:pt>
                <c:pt idx="228">
                  <c:v>44160</c:v>
                </c:pt>
                <c:pt idx="229">
                  <c:v>44162</c:v>
                </c:pt>
                <c:pt idx="230">
                  <c:v>44165</c:v>
                </c:pt>
                <c:pt idx="231">
                  <c:v>44166</c:v>
                </c:pt>
                <c:pt idx="232">
                  <c:v>44167</c:v>
                </c:pt>
                <c:pt idx="233">
                  <c:v>44168</c:v>
                </c:pt>
                <c:pt idx="234">
                  <c:v>44169</c:v>
                </c:pt>
                <c:pt idx="235">
                  <c:v>44172</c:v>
                </c:pt>
                <c:pt idx="236">
                  <c:v>44173</c:v>
                </c:pt>
                <c:pt idx="237">
                  <c:v>44174</c:v>
                </c:pt>
                <c:pt idx="238">
                  <c:v>44175</c:v>
                </c:pt>
                <c:pt idx="239">
                  <c:v>44176</c:v>
                </c:pt>
                <c:pt idx="240">
                  <c:v>44179</c:v>
                </c:pt>
                <c:pt idx="241">
                  <c:v>44180</c:v>
                </c:pt>
                <c:pt idx="242">
                  <c:v>44181</c:v>
                </c:pt>
                <c:pt idx="243">
                  <c:v>44182</c:v>
                </c:pt>
                <c:pt idx="244">
                  <c:v>44183</c:v>
                </c:pt>
                <c:pt idx="245">
                  <c:v>44186</c:v>
                </c:pt>
                <c:pt idx="246">
                  <c:v>44187</c:v>
                </c:pt>
                <c:pt idx="247">
                  <c:v>44188</c:v>
                </c:pt>
                <c:pt idx="248">
                  <c:v>44189</c:v>
                </c:pt>
                <c:pt idx="249">
                  <c:v>44193</c:v>
                </c:pt>
                <c:pt idx="250">
                  <c:v>44194</c:v>
                </c:pt>
                <c:pt idx="251">
                  <c:v>44195</c:v>
                </c:pt>
                <c:pt idx="252">
                  <c:v>44196</c:v>
                </c:pt>
                <c:pt idx="253">
                  <c:v>44200</c:v>
                </c:pt>
                <c:pt idx="254">
                  <c:v>44201</c:v>
                </c:pt>
                <c:pt idx="255">
                  <c:v>44202</c:v>
                </c:pt>
                <c:pt idx="256">
                  <c:v>44203</c:v>
                </c:pt>
              </c:numCache>
            </c:numRef>
          </c:cat>
          <c:val>
            <c:numRef>
              <c:f>В1!$B$7:$B$263</c:f>
              <c:numCache>
                <c:formatCode>General</c:formatCode>
                <c:ptCount val="257"/>
                <c:pt idx="0">
                  <c:v>0.23999999999999488</c:v>
                </c:pt>
                <c:pt idx="1">
                  <c:v>3.0000000000001137E-2</c:v>
                </c:pt>
                <c:pt idx="2">
                  <c:v>0.15000000000000568</c:v>
                </c:pt>
                <c:pt idx="3">
                  <c:v>0.12999999999999545</c:v>
                </c:pt>
                <c:pt idx="4">
                  <c:v>0.40000000000000568</c:v>
                </c:pt>
                <c:pt idx="5">
                  <c:v>0.48000000000000398</c:v>
                </c:pt>
                <c:pt idx="6">
                  <c:v>0.18999999999999773</c:v>
                </c:pt>
                <c:pt idx="7">
                  <c:v>0.16999999999998749</c:v>
                </c:pt>
                <c:pt idx="8">
                  <c:v>0.14000000000001478</c:v>
                </c:pt>
                <c:pt idx="9">
                  <c:v>6.0000000000002274E-2</c:v>
                </c:pt>
                <c:pt idx="10">
                  <c:v>0.28000000000000114</c:v>
                </c:pt>
                <c:pt idx="11">
                  <c:v>0.24000000000000909</c:v>
                </c:pt>
                <c:pt idx="12">
                  <c:v>9.0000000000003411E-2</c:v>
                </c:pt>
                <c:pt idx="13">
                  <c:v>2.0000000000010232E-2</c:v>
                </c:pt>
                <c:pt idx="14">
                  <c:v>9.0000000000003411E-2</c:v>
                </c:pt>
                <c:pt idx="15">
                  <c:v>-0.12000000000000455</c:v>
                </c:pt>
                <c:pt idx="16">
                  <c:v>-0.11000000000001364</c:v>
                </c:pt>
                <c:pt idx="17">
                  <c:v>6.9999999999993179E-2</c:v>
                </c:pt>
                <c:pt idx="18">
                  <c:v>-0.11000000000001364</c:v>
                </c:pt>
                <c:pt idx="19">
                  <c:v>6.0000000000002274E-2</c:v>
                </c:pt>
                <c:pt idx="20">
                  <c:v>0.18999999999999773</c:v>
                </c:pt>
                <c:pt idx="21">
                  <c:v>-4.9999999999982947E-2</c:v>
                </c:pt>
                <c:pt idx="22">
                  <c:v>0.24000000000000909</c:v>
                </c:pt>
                <c:pt idx="23">
                  <c:v>0.34000000000000341</c:v>
                </c:pt>
                <c:pt idx="24">
                  <c:v>5.0000000000011369E-2</c:v>
                </c:pt>
                <c:pt idx="25">
                  <c:v>-0.15999999999999659</c:v>
                </c:pt>
                <c:pt idx="26">
                  <c:v>-3.0000000000001137E-2</c:v>
                </c:pt>
                <c:pt idx="27">
                  <c:v>3.9999999999992042E-2</c:v>
                </c:pt>
                <c:pt idx="28">
                  <c:v>0.27000000000001023</c:v>
                </c:pt>
                <c:pt idx="29">
                  <c:v>6.9999999999993179E-2</c:v>
                </c:pt>
                <c:pt idx="30">
                  <c:v>4.9999999999982947E-2</c:v>
                </c:pt>
                <c:pt idx="31">
                  <c:v>3.0000000000001137E-2</c:v>
                </c:pt>
                <c:pt idx="32">
                  <c:v>-4.9999999999982947E-2</c:v>
                </c:pt>
                <c:pt idx="33">
                  <c:v>0.18000000000000682</c:v>
                </c:pt>
                <c:pt idx="34">
                  <c:v>9.0000000000003411E-2</c:v>
                </c:pt>
                <c:pt idx="35">
                  <c:v>-0.13999999999998636</c:v>
                </c:pt>
                <c:pt idx="36">
                  <c:v>-0.15000000000000568</c:v>
                </c:pt>
                <c:pt idx="37">
                  <c:v>-0.71999999999999886</c:v>
                </c:pt>
                <c:pt idx="38">
                  <c:v>-0.73999999999998067</c:v>
                </c:pt>
                <c:pt idx="39">
                  <c:v>-6.9999999999993179E-2</c:v>
                </c:pt>
                <c:pt idx="40">
                  <c:v>-0.42000000000001592</c:v>
                </c:pt>
                <c:pt idx="41">
                  <c:v>0.11999999999997613</c:v>
                </c:pt>
                <c:pt idx="42">
                  <c:v>-7.00000000000216E-2</c:v>
                </c:pt>
                <c:pt idx="43">
                  <c:v>-0.28000000000000114</c:v>
                </c:pt>
                <c:pt idx="44">
                  <c:v>-0.97999999999998977</c:v>
                </c:pt>
                <c:pt idx="45">
                  <c:v>-1.4800000000000182</c:v>
                </c:pt>
                <c:pt idx="46">
                  <c:v>-1.1599999999999966</c:v>
                </c:pt>
                <c:pt idx="47">
                  <c:v>-4.2199999999999989</c:v>
                </c:pt>
                <c:pt idx="48">
                  <c:v>-6.2400000000000091</c:v>
                </c:pt>
                <c:pt idx="49">
                  <c:v>-0.56000000000000227</c:v>
                </c:pt>
                <c:pt idx="50">
                  <c:v>-2.0300000000000011</c:v>
                </c:pt>
                <c:pt idx="51">
                  <c:v>-2.7000000000000028</c:v>
                </c:pt>
                <c:pt idx="52">
                  <c:v>-2.5499999999999972</c:v>
                </c:pt>
                <c:pt idx="53">
                  <c:v>-5.6200000000000045</c:v>
                </c:pt>
                <c:pt idx="54">
                  <c:v>-3.0500000000000114</c:v>
                </c:pt>
                <c:pt idx="55">
                  <c:v>3.269999999999996</c:v>
                </c:pt>
                <c:pt idx="56">
                  <c:v>3.2000000000000028</c:v>
                </c:pt>
                <c:pt idx="57">
                  <c:v>5.8799999999999955</c:v>
                </c:pt>
                <c:pt idx="58">
                  <c:v>3.8200000000000074</c:v>
                </c:pt>
                <c:pt idx="59">
                  <c:v>1.9500000000000028</c:v>
                </c:pt>
                <c:pt idx="60">
                  <c:v>1.7800000000000011</c:v>
                </c:pt>
                <c:pt idx="61">
                  <c:v>0.74000000000000909</c:v>
                </c:pt>
                <c:pt idx="62">
                  <c:v>-0.18999999999999773</c:v>
                </c:pt>
                <c:pt idx="63">
                  <c:v>7.000000000000739E-2</c:v>
                </c:pt>
                <c:pt idx="64">
                  <c:v>-0.44000000000001194</c:v>
                </c:pt>
                <c:pt idx="65">
                  <c:v>1.7399999999999949</c:v>
                </c:pt>
                <c:pt idx="66">
                  <c:v>0.88000000000000966</c:v>
                </c:pt>
                <c:pt idx="67">
                  <c:v>2.2399999999999949</c:v>
                </c:pt>
                <c:pt idx="68">
                  <c:v>4.1100000000000136</c:v>
                </c:pt>
                <c:pt idx="69">
                  <c:v>2.0100000000000193</c:v>
                </c:pt>
                <c:pt idx="70">
                  <c:v>0.87999999999999545</c:v>
                </c:pt>
                <c:pt idx="71">
                  <c:v>1.4499999999999886</c:v>
                </c:pt>
                <c:pt idx="72">
                  <c:v>0.44999999999998863</c:v>
                </c:pt>
                <c:pt idx="73">
                  <c:v>1.3600000000000136</c:v>
                </c:pt>
                <c:pt idx="74">
                  <c:v>0.84000000000000341</c:v>
                </c:pt>
                <c:pt idx="75">
                  <c:v>0.61000000000001364</c:v>
                </c:pt>
                <c:pt idx="76">
                  <c:v>0.69999999999998863</c:v>
                </c:pt>
                <c:pt idx="77">
                  <c:v>0.58000000000001251</c:v>
                </c:pt>
                <c:pt idx="78">
                  <c:v>0.56000000000000227</c:v>
                </c:pt>
                <c:pt idx="79">
                  <c:v>0.16999999999998749</c:v>
                </c:pt>
                <c:pt idx="80">
                  <c:v>-3.0000000000001137E-2</c:v>
                </c:pt>
                <c:pt idx="81">
                  <c:v>0.73000000000001819</c:v>
                </c:pt>
                <c:pt idx="82">
                  <c:v>3.9999999999992042E-2</c:v>
                </c:pt>
                <c:pt idx="83">
                  <c:v>9.9999999999994316E-2</c:v>
                </c:pt>
                <c:pt idx="84">
                  <c:v>0.66999999999998749</c:v>
                </c:pt>
                <c:pt idx="85">
                  <c:v>0.49000000000000909</c:v>
                </c:pt>
                <c:pt idx="86">
                  <c:v>5.0000000000011369E-2</c:v>
                </c:pt>
                <c:pt idx="87">
                  <c:v>-0.21999999999999886</c:v>
                </c:pt>
                <c:pt idx="88">
                  <c:v>0.23999999999999488</c:v>
                </c:pt>
                <c:pt idx="89">
                  <c:v>1.9999999999996021E-2</c:v>
                </c:pt>
                <c:pt idx="90">
                  <c:v>0.20000000000000284</c:v>
                </c:pt>
                <c:pt idx="91">
                  <c:v>3.9999999999992042E-2</c:v>
                </c:pt>
                <c:pt idx="92">
                  <c:v>0.75999999999999091</c:v>
                </c:pt>
                <c:pt idx="93">
                  <c:v>0.85000000000000853</c:v>
                </c:pt>
                <c:pt idx="94">
                  <c:v>1.5300000000000011</c:v>
                </c:pt>
                <c:pt idx="95">
                  <c:v>0.68999999999999773</c:v>
                </c:pt>
                <c:pt idx="96">
                  <c:v>0.95000000000001705</c:v>
                </c:pt>
                <c:pt idx="97">
                  <c:v>0.63999999999998636</c:v>
                </c:pt>
                <c:pt idx="98">
                  <c:v>0.51999999999998181</c:v>
                </c:pt>
                <c:pt idx="99">
                  <c:v>0.37000000000000455</c:v>
                </c:pt>
                <c:pt idx="100">
                  <c:v>0.43000000000000682</c:v>
                </c:pt>
                <c:pt idx="101">
                  <c:v>0.70999999999997954</c:v>
                </c:pt>
                <c:pt idx="102">
                  <c:v>0.89000000000001478</c:v>
                </c:pt>
                <c:pt idx="103">
                  <c:v>0.76999999999998181</c:v>
                </c:pt>
                <c:pt idx="104">
                  <c:v>0.90000000000000568</c:v>
                </c:pt>
                <c:pt idx="105">
                  <c:v>0.78999999999999204</c:v>
                </c:pt>
                <c:pt idx="106">
                  <c:v>0.58000000000001251</c:v>
                </c:pt>
                <c:pt idx="107">
                  <c:v>0.51999999999998181</c:v>
                </c:pt>
                <c:pt idx="108">
                  <c:v>0.40999999999999659</c:v>
                </c:pt>
                <c:pt idx="109">
                  <c:v>0.13999999999998636</c:v>
                </c:pt>
                <c:pt idx="110">
                  <c:v>0.57999999999998408</c:v>
                </c:pt>
                <c:pt idx="111">
                  <c:v>-0.61000000000001364</c:v>
                </c:pt>
                <c:pt idx="112">
                  <c:v>0.12999999999999545</c:v>
                </c:pt>
                <c:pt idx="113">
                  <c:v>1.9499999999999886</c:v>
                </c:pt>
                <c:pt idx="114">
                  <c:v>0.53999999999999204</c:v>
                </c:pt>
                <c:pt idx="115">
                  <c:v>0.30000000000001137</c:v>
                </c:pt>
                <c:pt idx="116">
                  <c:v>0.41999999999998749</c:v>
                </c:pt>
                <c:pt idx="117">
                  <c:v>0.25</c:v>
                </c:pt>
                <c:pt idx="118">
                  <c:v>0.36000000000001364</c:v>
                </c:pt>
                <c:pt idx="119">
                  <c:v>0.23000000000001819</c:v>
                </c:pt>
                <c:pt idx="120">
                  <c:v>0.23000000000001819</c:v>
                </c:pt>
                <c:pt idx="121">
                  <c:v>0.38999999999998636</c:v>
                </c:pt>
                <c:pt idx="122">
                  <c:v>0.12000000000000455</c:v>
                </c:pt>
                <c:pt idx="123">
                  <c:v>0.77000000000001023</c:v>
                </c:pt>
                <c:pt idx="124">
                  <c:v>0.93999999999999773</c:v>
                </c:pt>
                <c:pt idx="125">
                  <c:v>1.1399999999999864</c:v>
                </c:pt>
                <c:pt idx="126">
                  <c:v>0.71999999999999886</c:v>
                </c:pt>
                <c:pt idx="127">
                  <c:v>0.71000000000000796</c:v>
                </c:pt>
                <c:pt idx="128">
                  <c:v>0.49000000000000909</c:v>
                </c:pt>
                <c:pt idx="129">
                  <c:v>0.36000000000001364</c:v>
                </c:pt>
                <c:pt idx="130">
                  <c:v>0.46999999999999886</c:v>
                </c:pt>
                <c:pt idx="131">
                  <c:v>0.64000000000001478</c:v>
                </c:pt>
                <c:pt idx="132">
                  <c:v>4.9999999999982947E-2</c:v>
                </c:pt>
                <c:pt idx="133">
                  <c:v>0.56000000000000227</c:v>
                </c:pt>
                <c:pt idx="134">
                  <c:v>0.59999999999999432</c:v>
                </c:pt>
                <c:pt idx="135">
                  <c:v>0.58999999999997499</c:v>
                </c:pt>
                <c:pt idx="136">
                  <c:v>0.91999999999998749</c:v>
                </c:pt>
                <c:pt idx="137">
                  <c:v>0.87999999999999545</c:v>
                </c:pt>
                <c:pt idx="138">
                  <c:v>0.47999999999998977</c:v>
                </c:pt>
                <c:pt idx="139">
                  <c:v>0.5700000000000216</c:v>
                </c:pt>
                <c:pt idx="140">
                  <c:v>0.37000000000000455</c:v>
                </c:pt>
                <c:pt idx="141">
                  <c:v>0.30000000000001137</c:v>
                </c:pt>
                <c:pt idx="142">
                  <c:v>0.18999999999999773</c:v>
                </c:pt>
                <c:pt idx="143">
                  <c:v>-3.0000000000001137E-2</c:v>
                </c:pt>
                <c:pt idx="144">
                  <c:v>0.78000000000000114</c:v>
                </c:pt>
                <c:pt idx="145">
                  <c:v>0.31000000000000227</c:v>
                </c:pt>
                <c:pt idx="146">
                  <c:v>0.35999999999998522</c:v>
                </c:pt>
                <c:pt idx="147">
                  <c:v>0.78000000000000114</c:v>
                </c:pt>
                <c:pt idx="148">
                  <c:v>0.58000000000001251</c:v>
                </c:pt>
                <c:pt idx="149">
                  <c:v>0.39000000000001478</c:v>
                </c:pt>
                <c:pt idx="150">
                  <c:v>0.64000000000001478</c:v>
                </c:pt>
                <c:pt idx="151">
                  <c:v>0.4299999999999784</c:v>
                </c:pt>
                <c:pt idx="152">
                  <c:v>0.24000000000000909</c:v>
                </c:pt>
                <c:pt idx="153">
                  <c:v>0.45000000000001705</c:v>
                </c:pt>
                <c:pt idx="154">
                  <c:v>0.28999999999999204</c:v>
                </c:pt>
                <c:pt idx="155">
                  <c:v>-8.0000000000012506E-2</c:v>
                </c:pt>
                <c:pt idx="156">
                  <c:v>-0.21000000000000796</c:v>
                </c:pt>
                <c:pt idx="157">
                  <c:v>7.9999999999984084E-2</c:v>
                </c:pt>
                <c:pt idx="158">
                  <c:v>0.49000000000000909</c:v>
                </c:pt>
                <c:pt idx="159">
                  <c:v>0.21999999999999886</c:v>
                </c:pt>
                <c:pt idx="160">
                  <c:v>0.36999999999997613</c:v>
                </c:pt>
                <c:pt idx="161">
                  <c:v>0.45999999999997954</c:v>
                </c:pt>
                <c:pt idx="162">
                  <c:v>0.11000000000001364</c:v>
                </c:pt>
                <c:pt idx="163">
                  <c:v>-1.999999999998181E-2</c:v>
                </c:pt>
                <c:pt idx="164">
                  <c:v>0.35999999999998522</c:v>
                </c:pt>
                <c:pt idx="165">
                  <c:v>0.21999999999999886</c:v>
                </c:pt>
                <c:pt idx="166">
                  <c:v>0.46000000000000796</c:v>
                </c:pt>
                <c:pt idx="167">
                  <c:v>0.46999999999999886</c:v>
                </c:pt>
                <c:pt idx="168">
                  <c:v>0.59000000000000341</c:v>
                </c:pt>
                <c:pt idx="169">
                  <c:v>0.31999999999999318</c:v>
                </c:pt>
                <c:pt idx="170">
                  <c:v>-0.10999999999998522</c:v>
                </c:pt>
                <c:pt idx="171">
                  <c:v>0.16999999999998749</c:v>
                </c:pt>
                <c:pt idx="172">
                  <c:v>0.15000000000000568</c:v>
                </c:pt>
                <c:pt idx="173">
                  <c:v>0.45999999999997954</c:v>
                </c:pt>
                <c:pt idx="174">
                  <c:v>0.20000000000001705</c:v>
                </c:pt>
                <c:pt idx="175">
                  <c:v>6.0000000000002274E-2</c:v>
                </c:pt>
                <c:pt idx="176">
                  <c:v>0.18000000000000682</c:v>
                </c:pt>
                <c:pt idx="177">
                  <c:v>0.38000000000002387</c:v>
                </c:pt>
                <c:pt idx="178">
                  <c:v>0.44999999999998863</c:v>
                </c:pt>
                <c:pt idx="179">
                  <c:v>0.14999999999997726</c:v>
                </c:pt>
                <c:pt idx="180">
                  <c:v>0.20999999999997954</c:v>
                </c:pt>
                <c:pt idx="181">
                  <c:v>0.31000000000000227</c:v>
                </c:pt>
                <c:pt idx="182">
                  <c:v>0.18999999999999773</c:v>
                </c:pt>
                <c:pt idx="183">
                  <c:v>-0.41000000000002501</c:v>
                </c:pt>
                <c:pt idx="184">
                  <c:v>-0.33999999999997499</c:v>
                </c:pt>
                <c:pt idx="185">
                  <c:v>6.9999999999993179E-2</c:v>
                </c:pt>
                <c:pt idx="186">
                  <c:v>0.59999999999999432</c:v>
                </c:pt>
                <c:pt idx="187">
                  <c:v>4.9999999999982947E-2</c:v>
                </c:pt>
                <c:pt idx="188">
                  <c:v>0.29000000000002046</c:v>
                </c:pt>
                <c:pt idx="189">
                  <c:v>0.45999999999997954</c:v>
                </c:pt>
                <c:pt idx="190">
                  <c:v>0.74000000000000909</c:v>
                </c:pt>
                <c:pt idx="191">
                  <c:v>0.65000000000000568</c:v>
                </c:pt>
                <c:pt idx="192">
                  <c:v>-0.24000000000000909</c:v>
                </c:pt>
                <c:pt idx="193">
                  <c:v>0.28999999999999204</c:v>
                </c:pt>
                <c:pt idx="194">
                  <c:v>0.21999999999999886</c:v>
                </c:pt>
                <c:pt idx="195">
                  <c:v>0.51000000000001933</c:v>
                </c:pt>
                <c:pt idx="196">
                  <c:v>1.25</c:v>
                </c:pt>
                <c:pt idx="197">
                  <c:v>0.34000000000000341</c:v>
                </c:pt>
                <c:pt idx="198">
                  <c:v>0.49000000000000909</c:v>
                </c:pt>
                <c:pt idx="199">
                  <c:v>0.62000000000000455</c:v>
                </c:pt>
                <c:pt idx="200">
                  <c:v>0.27000000000001023</c:v>
                </c:pt>
                <c:pt idx="201">
                  <c:v>0.13000000000002387</c:v>
                </c:pt>
                <c:pt idx="202">
                  <c:v>0.40000000000000568</c:v>
                </c:pt>
                <c:pt idx="203">
                  <c:v>0.28000000000000114</c:v>
                </c:pt>
                <c:pt idx="204">
                  <c:v>0.31000000000000227</c:v>
                </c:pt>
                <c:pt idx="205">
                  <c:v>0.36000000000001364</c:v>
                </c:pt>
                <c:pt idx="206">
                  <c:v>0.33000000000001251</c:v>
                </c:pt>
                <c:pt idx="207">
                  <c:v>0.4299999999999784</c:v>
                </c:pt>
                <c:pt idx="208">
                  <c:v>0.12000000000000455</c:v>
                </c:pt>
                <c:pt idx="209">
                  <c:v>0.40999999999999659</c:v>
                </c:pt>
                <c:pt idx="210">
                  <c:v>-3.0000000000001137E-2</c:v>
                </c:pt>
                <c:pt idx="211">
                  <c:v>0.12999999999999545</c:v>
                </c:pt>
                <c:pt idx="212">
                  <c:v>0.34000000000000341</c:v>
                </c:pt>
                <c:pt idx="213">
                  <c:v>0.66000000000002501</c:v>
                </c:pt>
                <c:pt idx="214">
                  <c:v>0.58000000000001251</c:v>
                </c:pt>
                <c:pt idx="215">
                  <c:v>0.37999999999999545</c:v>
                </c:pt>
                <c:pt idx="216">
                  <c:v>-3.9999999999992042E-2</c:v>
                </c:pt>
                <c:pt idx="217">
                  <c:v>-6.0000000000002274E-2</c:v>
                </c:pt>
                <c:pt idx="218">
                  <c:v>0.18000000000000682</c:v>
                </c:pt>
                <c:pt idx="219">
                  <c:v>0.10999999999998522</c:v>
                </c:pt>
                <c:pt idx="220">
                  <c:v>0.21999999999999886</c:v>
                </c:pt>
                <c:pt idx="221">
                  <c:v>0.51999999999998181</c:v>
                </c:pt>
                <c:pt idx="222">
                  <c:v>0.41999999999998749</c:v>
                </c:pt>
                <c:pt idx="223">
                  <c:v>0.36000000000001364</c:v>
                </c:pt>
                <c:pt idx="224">
                  <c:v>0.65000000000000568</c:v>
                </c:pt>
                <c:pt idx="225">
                  <c:v>0.12000000000000455</c:v>
                </c:pt>
                <c:pt idx="226">
                  <c:v>0.59000000000000341</c:v>
                </c:pt>
                <c:pt idx="227">
                  <c:v>0.28000000000000114</c:v>
                </c:pt>
                <c:pt idx="228">
                  <c:v>0.40999999999999659</c:v>
                </c:pt>
                <c:pt idx="229">
                  <c:v>0.33000000000001251</c:v>
                </c:pt>
                <c:pt idx="230">
                  <c:v>0.56999999999999318</c:v>
                </c:pt>
                <c:pt idx="231">
                  <c:v>0.70000000000001705</c:v>
                </c:pt>
                <c:pt idx="232">
                  <c:v>0.25999999999999091</c:v>
                </c:pt>
                <c:pt idx="233">
                  <c:v>0.1799999999999784</c:v>
                </c:pt>
                <c:pt idx="234">
                  <c:v>0.15000000000000568</c:v>
                </c:pt>
                <c:pt idx="235">
                  <c:v>-9.0000000000003411E-2</c:v>
                </c:pt>
                <c:pt idx="236">
                  <c:v>-0.12999999999999545</c:v>
                </c:pt>
                <c:pt idx="237">
                  <c:v>6.0000000000002274E-2</c:v>
                </c:pt>
                <c:pt idx="238">
                  <c:v>0.10999999999998522</c:v>
                </c:pt>
                <c:pt idx="239">
                  <c:v>0.25999999999999091</c:v>
                </c:pt>
                <c:pt idx="240">
                  <c:v>6.0000000000002274E-2</c:v>
                </c:pt>
                <c:pt idx="241">
                  <c:v>0.53999999999999204</c:v>
                </c:pt>
                <c:pt idx="242">
                  <c:v>0.21000000000000796</c:v>
                </c:pt>
                <c:pt idx="243">
                  <c:v>0.23999999999998067</c:v>
                </c:pt>
                <c:pt idx="244">
                  <c:v>0.40000000000000568</c:v>
                </c:pt>
                <c:pt idx="245">
                  <c:v>0.25</c:v>
                </c:pt>
                <c:pt idx="246">
                  <c:v>0.21999999999999886</c:v>
                </c:pt>
                <c:pt idx="247">
                  <c:v>0.66000000000002501</c:v>
                </c:pt>
                <c:pt idx="248">
                  <c:v>0.63000000000002387</c:v>
                </c:pt>
                <c:pt idx="249">
                  <c:v>0.62000000000000455</c:v>
                </c:pt>
                <c:pt idx="250">
                  <c:v>0.53999999999999204</c:v>
                </c:pt>
                <c:pt idx="251">
                  <c:v>0.62000000000000455</c:v>
                </c:pt>
                <c:pt idx="252">
                  <c:v>0.24000000000000909</c:v>
                </c:pt>
                <c:pt idx="253">
                  <c:v>-3.0000000000001137E-2</c:v>
                </c:pt>
                <c:pt idx="254">
                  <c:v>0.35000000000002274</c:v>
                </c:pt>
                <c:pt idx="255">
                  <c:v>0.44999999999998863</c:v>
                </c:pt>
                <c:pt idx="256">
                  <c:v>0.35000000000002274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B3-47FB-9708-37BBC39CD76F}"/>
            </c:ext>
          </c:extLst>
        </c:ser>
        <c:ser>
          <c:idx val="1"/>
          <c:order val="1"/>
          <c:tx>
            <c:strRef>
              <c:f>В1!$C$6</c:f>
              <c:strCache>
                <c:ptCount val="1"/>
                <c:pt idx="0">
                  <c:v>iShares iBoxx High Yield Corporate Bond ETF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В1!$A$7:$A$263</c:f>
              <c:numCache>
                <c:formatCode>dd\.mm\.yyyy</c:formatCode>
                <c:ptCount val="257"/>
                <c:pt idx="0">
                  <c:v>43832</c:v>
                </c:pt>
                <c:pt idx="1">
                  <c:v>43833</c:v>
                </c:pt>
                <c:pt idx="2">
                  <c:v>43836</c:v>
                </c:pt>
                <c:pt idx="3">
                  <c:v>43837</c:v>
                </c:pt>
                <c:pt idx="4">
                  <c:v>43838</c:v>
                </c:pt>
                <c:pt idx="5">
                  <c:v>43839</c:v>
                </c:pt>
                <c:pt idx="6">
                  <c:v>43840</c:v>
                </c:pt>
                <c:pt idx="7">
                  <c:v>43843</c:v>
                </c:pt>
                <c:pt idx="8">
                  <c:v>43844</c:v>
                </c:pt>
                <c:pt idx="9">
                  <c:v>43845</c:v>
                </c:pt>
                <c:pt idx="10">
                  <c:v>43846</c:v>
                </c:pt>
                <c:pt idx="11">
                  <c:v>43847</c:v>
                </c:pt>
                <c:pt idx="12">
                  <c:v>43851</c:v>
                </c:pt>
                <c:pt idx="13">
                  <c:v>43852</c:v>
                </c:pt>
                <c:pt idx="14">
                  <c:v>43853</c:v>
                </c:pt>
                <c:pt idx="15">
                  <c:v>43854</c:v>
                </c:pt>
                <c:pt idx="16">
                  <c:v>43857</c:v>
                </c:pt>
                <c:pt idx="17">
                  <c:v>43858</c:v>
                </c:pt>
                <c:pt idx="18">
                  <c:v>43859</c:v>
                </c:pt>
                <c:pt idx="19">
                  <c:v>43860</c:v>
                </c:pt>
                <c:pt idx="20">
                  <c:v>43861</c:v>
                </c:pt>
                <c:pt idx="21">
                  <c:v>43864</c:v>
                </c:pt>
                <c:pt idx="22">
                  <c:v>43865</c:v>
                </c:pt>
                <c:pt idx="23">
                  <c:v>43866</c:v>
                </c:pt>
                <c:pt idx="24">
                  <c:v>43867</c:v>
                </c:pt>
                <c:pt idx="25">
                  <c:v>43868</c:v>
                </c:pt>
                <c:pt idx="26">
                  <c:v>43871</c:v>
                </c:pt>
                <c:pt idx="27">
                  <c:v>43872</c:v>
                </c:pt>
                <c:pt idx="28">
                  <c:v>43873</c:v>
                </c:pt>
                <c:pt idx="29">
                  <c:v>43874</c:v>
                </c:pt>
                <c:pt idx="30">
                  <c:v>43875</c:v>
                </c:pt>
                <c:pt idx="31">
                  <c:v>43879</c:v>
                </c:pt>
                <c:pt idx="32">
                  <c:v>43880</c:v>
                </c:pt>
                <c:pt idx="33">
                  <c:v>43881</c:v>
                </c:pt>
                <c:pt idx="34">
                  <c:v>43882</c:v>
                </c:pt>
                <c:pt idx="35">
                  <c:v>43885</c:v>
                </c:pt>
                <c:pt idx="36">
                  <c:v>43886</c:v>
                </c:pt>
                <c:pt idx="37">
                  <c:v>43887</c:v>
                </c:pt>
                <c:pt idx="38">
                  <c:v>43888</c:v>
                </c:pt>
                <c:pt idx="39">
                  <c:v>43889</c:v>
                </c:pt>
                <c:pt idx="40">
                  <c:v>43892</c:v>
                </c:pt>
                <c:pt idx="41">
                  <c:v>43893</c:v>
                </c:pt>
                <c:pt idx="42">
                  <c:v>43894</c:v>
                </c:pt>
                <c:pt idx="43">
                  <c:v>43895</c:v>
                </c:pt>
                <c:pt idx="44">
                  <c:v>43896</c:v>
                </c:pt>
                <c:pt idx="45">
                  <c:v>43899</c:v>
                </c:pt>
                <c:pt idx="46">
                  <c:v>43900</c:v>
                </c:pt>
                <c:pt idx="47">
                  <c:v>43901</c:v>
                </c:pt>
                <c:pt idx="48">
                  <c:v>43902</c:v>
                </c:pt>
                <c:pt idx="49">
                  <c:v>43903</c:v>
                </c:pt>
                <c:pt idx="50">
                  <c:v>43906</c:v>
                </c:pt>
                <c:pt idx="51">
                  <c:v>43907</c:v>
                </c:pt>
                <c:pt idx="52">
                  <c:v>43908</c:v>
                </c:pt>
                <c:pt idx="53">
                  <c:v>43909</c:v>
                </c:pt>
                <c:pt idx="54">
                  <c:v>43910</c:v>
                </c:pt>
                <c:pt idx="55">
                  <c:v>43913</c:v>
                </c:pt>
                <c:pt idx="56">
                  <c:v>43914</c:v>
                </c:pt>
                <c:pt idx="57">
                  <c:v>43915</c:v>
                </c:pt>
                <c:pt idx="58">
                  <c:v>43916</c:v>
                </c:pt>
                <c:pt idx="59">
                  <c:v>43917</c:v>
                </c:pt>
                <c:pt idx="60">
                  <c:v>43920</c:v>
                </c:pt>
                <c:pt idx="61">
                  <c:v>43921</c:v>
                </c:pt>
                <c:pt idx="62">
                  <c:v>43922</c:v>
                </c:pt>
                <c:pt idx="63">
                  <c:v>43923</c:v>
                </c:pt>
                <c:pt idx="64">
                  <c:v>43924</c:v>
                </c:pt>
                <c:pt idx="65">
                  <c:v>43927</c:v>
                </c:pt>
                <c:pt idx="66">
                  <c:v>43928</c:v>
                </c:pt>
                <c:pt idx="67">
                  <c:v>43929</c:v>
                </c:pt>
                <c:pt idx="68">
                  <c:v>43930</c:v>
                </c:pt>
                <c:pt idx="69">
                  <c:v>43934</c:v>
                </c:pt>
                <c:pt idx="70">
                  <c:v>43935</c:v>
                </c:pt>
                <c:pt idx="71">
                  <c:v>43936</c:v>
                </c:pt>
                <c:pt idx="72">
                  <c:v>43937</c:v>
                </c:pt>
                <c:pt idx="73">
                  <c:v>43938</c:v>
                </c:pt>
                <c:pt idx="74">
                  <c:v>43941</c:v>
                </c:pt>
                <c:pt idx="75">
                  <c:v>43942</c:v>
                </c:pt>
                <c:pt idx="76">
                  <c:v>43943</c:v>
                </c:pt>
                <c:pt idx="77">
                  <c:v>43944</c:v>
                </c:pt>
                <c:pt idx="78">
                  <c:v>43945</c:v>
                </c:pt>
                <c:pt idx="79">
                  <c:v>43948</c:v>
                </c:pt>
                <c:pt idx="80">
                  <c:v>43949</c:v>
                </c:pt>
                <c:pt idx="81">
                  <c:v>43950</c:v>
                </c:pt>
                <c:pt idx="82">
                  <c:v>43951</c:v>
                </c:pt>
                <c:pt idx="83">
                  <c:v>43952</c:v>
                </c:pt>
                <c:pt idx="84">
                  <c:v>43955</c:v>
                </c:pt>
                <c:pt idx="85">
                  <c:v>43956</c:v>
                </c:pt>
                <c:pt idx="86">
                  <c:v>43957</c:v>
                </c:pt>
                <c:pt idx="87">
                  <c:v>43958</c:v>
                </c:pt>
                <c:pt idx="88">
                  <c:v>43959</c:v>
                </c:pt>
                <c:pt idx="89">
                  <c:v>43962</c:v>
                </c:pt>
                <c:pt idx="90">
                  <c:v>43963</c:v>
                </c:pt>
                <c:pt idx="91">
                  <c:v>43964</c:v>
                </c:pt>
                <c:pt idx="92">
                  <c:v>43965</c:v>
                </c:pt>
                <c:pt idx="93">
                  <c:v>43966</c:v>
                </c:pt>
                <c:pt idx="94">
                  <c:v>43969</c:v>
                </c:pt>
                <c:pt idx="95">
                  <c:v>43970</c:v>
                </c:pt>
                <c:pt idx="96">
                  <c:v>43971</c:v>
                </c:pt>
                <c:pt idx="97">
                  <c:v>43972</c:v>
                </c:pt>
                <c:pt idx="98">
                  <c:v>43973</c:v>
                </c:pt>
                <c:pt idx="99">
                  <c:v>43977</c:v>
                </c:pt>
                <c:pt idx="100">
                  <c:v>43978</c:v>
                </c:pt>
                <c:pt idx="101">
                  <c:v>43979</c:v>
                </c:pt>
                <c:pt idx="102">
                  <c:v>43980</c:v>
                </c:pt>
                <c:pt idx="103">
                  <c:v>43983</c:v>
                </c:pt>
                <c:pt idx="104">
                  <c:v>43984</c:v>
                </c:pt>
                <c:pt idx="105">
                  <c:v>43985</c:v>
                </c:pt>
                <c:pt idx="106">
                  <c:v>43986</c:v>
                </c:pt>
                <c:pt idx="107">
                  <c:v>43987</c:v>
                </c:pt>
                <c:pt idx="108">
                  <c:v>43990</c:v>
                </c:pt>
                <c:pt idx="109">
                  <c:v>43991</c:v>
                </c:pt>
                <c:pt idx="110">
                  <c:v>43992</c:v>
                </c:pt>
                <c:pt idx="111">
                  <c:v>43993</c:v>
                </c:pt>
                <c:pt idx="112">
                  <c:v>43994</c:v>
                </c:pt>
                <c:pt idx="113">
                  <c:v>43997</c:v>
                </c:pt>
                <c:pt idx="114">
                  <c:v>43998</c:v>
                </c:pt>
                <c:pt idx="115">
                  <c:v>43999</c:v>
                </c:pt>
                <c:pt idx="116">
                  <c:v>44000</c:v>
                </c:pt>
                <c:pt idx="117">
                  <c:v>44001</c:v>
                </c:pt>
                <c:pt idx="118">
                  <c:v>44004</c:v>
                </c:pt>
                <c:pt idx="119">
                  <c:v>44005</c:v>
                </c:pt>
                <c:pt idx="120">
                  <c:v>44006</c:v>
                </c:pt>
                <c:pt idx="121">
                  <c:v>44007</c:v>
                </c:pt>
                <c:pt idx="122">
                  <c:v>44008</c:v>
                </c:pt>
                <c:pt idx="123">
                  <c:v>44011</c:v>
                </c:pt>
                <c:pt idx="124">
                  <c:v>44012</c:v>
                </c:pt>
                <c:pt idx="125">
                  <c:v>44013</c:v>
                </c:pt>
                <c:pt idx="126">
                  <c:v>44014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44025</c:v>
                </c:pt>
                <c:pt idx="133">
                  <c:v>44026</c:v>
                </c:pt>
                <c:pt idx="134">
                  <c:v>44027</c:v>
                </c:pt>
                <c:pt idx="135">
                  <c:v>44028</c:v>
                </c:pt>
                <c:pt idx="136">
                  <c:v>44029</c:v>
                </c:pt>
                <c:pt idx="137">
                  <c:v>44032</c:v>
                </c:pt>
                <c:pt idx="138">
                  <c:v>44033</c:v>
                </c:pt>
                <c:pt idx="139">
                  <c:v>44034</c:v>
                </c:pt>
                <c:pt idx="140">
                  <c:v>44035</c:v>
                </c:pt>
                <c:pt idx="141">
                  <c:v>44036</c:v>
                </c:pt>
                <c:pt idx="142">
                  <c:v>44039</c:v>
                </c:pt>
                <c:pt idx="143">
                  <c:v>44040</c:v>
                </c:pt>
                <c:pt idx="144">
                  <c:v>44041</c:v>
                </c:pt>
                <c:pt idx="145">
                  <c:v>44042</c:v>
                </c:pt>
                <c:pt idx="146">
                  <c:v>44043</c:v>
                </c:pt>
                <c:pt idx="147">
                  <c:v>44046</c:v>
                </c:pt>
                <c:pt idx="148">
                  <c:v>44047</c:v>
                </c:pt>
                <c:pt idx="149">
                  <c:v>44048</c:v>
                </c:pt>
                <c:pt idx="150">
                  <c:v>44049</c:v>
                </c:pt>
                <c:pt idx="151">
                  <c:v>44050</c:v>
                </c:pt>
                <c:pt idx="152">
                  <c:v>44053</c:v>
                </c:pt>
                <c:pt idx="153">
                  <c:v>44054</c:v>
                </c:pt>
                <c:pt idx="154">
                  <c:v>44055</c:v>
                </c:pt>
                <c:pt idx="155">
                  <c:v>44056</c:v>
                </c:pt>
                <c:pt idx="156">
                  <c:v>44057</c:v>
                </c:pt>
                <c:pt idx="157">
                  <c:v>44060</c:v>
                </c:pt>
                <c:pt idx="158">
                  <c:v>44061</c:v>
                </c:pt>
                <c:pt idx="159">
                  <c:v>44062</c:v>
                </c:pt>
                <c:pt idx="160">
                  <c:v>44063</c:v>
                </c:pt>
                <c:pt idx="161">
                  <c:v>44064</c:v>
                </c:pt>
                <c:pt idx="162">
                  <c:v>44067</c:v>
                </c:pt>
                <c:pt idx="163">
                  <c:v>44068</c:v>
                </c:pt>
                <c:pt idx="164">
                  <c:v>44069</c:v>
                </c:pt>
                <c:pt idx="165">
                  <c:v>44070</c:v>
                </c:pt>
                <c:pt idx="166">
                  <c:v>44071</c:v>
                </c:pt>
                <c:pt idx="167">
                  <c:v>44074</c:v>
                </c:pt>
                <c:pt idx="168">
                  <c:v>44075</c:v>
                </c:pt>
                <c:pt idx="169">
                  <c:v>44076</c:v>
                </c:pt>
                <c:pt idx="170">
                  <c:v>44077</c:v>
                </c:pt>
                <c:pt idx="171">
                  <c:v>44078</c:v>
                </c:pt>
                <c:pt idx="172">
                  <c:v>44082</c:v>
                </c:pt>
                <c:pt idx="173">
                  <c:v>44083</c:v>
                </c:pt>
                <c:pt idx="174">
                  <c:v>44084</c:v>
                </c:pt>
                <c:pt idx="175">
                  <c:v>44085</c:v>
                </c:pt>
                <c:pt idx="176">
                  <c:v>44088</c:v>
                </c:pt>
                <c:pt idx="177">
                  <c:v>44089</c:v>
                </c:pt>
                <c:pt idx="178">
                  <c:v>44090</c:v>
                </c:pt>
                <c:pt idx="179">
                  <c:v>44091</c:v>
                </c:pt>
                <c:pt idx="180">
                  <c:v>44092</c:v>
                </c:pt>
                <c:pt idx="181">
                  <c:v>44095</c:v>
                </c:pt>
                <c:pt idx="182">
                  <c:v>44096</c:v>
                </c:pt>
                <c:pt idx="183">
                  <c:v>44097</c:v>
                </c:pt>
                <c:pt idx="184">
                  <c:v>44098</c:v>
                </c:pt>
                <c:pt idx="185">
                  <c:v>44099</c:v>
                </c:pt>
                <c:pt idx="186">
                  <c:v>44102</c:v>
                </c:pt>
                <c:pt idx="187">
                  <c:v>44103</c:v>
                </c:pt>
                <c:pt idx="188">
                  <c:v>44104</c:v>
                </c:pt>
                <c:pt idx="189">
                  <c:v>44105</c:v>
                </c:pt>
                <c:pt idx="190">
                  <c:v>44106</c:v>
                </c:pt>
                <c:pt idx="191">
                  <c:v>44109</c:v>
                </c:pt>
                <c:pt idx="192">
                  <c:v>44110</c:v>
                </c:pt>
                <c:pt idx="193">
                  <c:v>44111</c:v>
                </c:pt>
                <c:pt idx="194">
                  <c:v>44112</c:v>
                </c:pt>
                <c:pt idx="195">
                  <c:v>44113</c:v>
                </c:pt>
                <c:pt idx="196">
                  <c:v>44116</c:v>
                </c:pt>
                <c:pt idx="197">
                  <c:v>44117</c:v>
                </c:pt>
                <c:pt idx="198">
                  <c:v>44118</c:v>
                </c:pt>
                <c:pt idx="199">
                  <c:v>44119</c:v>
                </c:pt>
                <c:pt idx="200">
                  <c:v>44120</c:v>
                </c:pt>
                <c:pt idx="201">
                  <c:v>44123</c:v>
                </c:pt>
                <c:pt idx="202">
                  <c:v>44124</c:v>
                </c:pt>
                <c:pt idx="203">
                  <c:v>44125</c:v>
                </c:pt>
                <c:pt idx="204">
                  <c:v>44126</c:v>
                </c:pt>
                <c:pt idx="205">
                  <c:v>44127</c:v>
                </c:pt>
                <c:pt idx="206">
                  <c:v>44130</c:v>
                </c:pt>
                <c:pt idx="207">
                  <c:v>44131</c:v>
                </c:pt>
                <c:pt idx="208">
                  <c:v>44132</c:v>
                </c:pt>
                <c:pt idx="209">
                  <c:v>44133</c:v>
                </c:pt>
                <c:pt idx="210">
                  <c:v>44134</c:v>
                </c:pt>
                <c:pt idx="211">
                  <c:v>44137</c:v>
                </c:pt>
                <c:pt idx="212">
                  <c:v>44138</c:v>
                </c:pt>
                <c:pt idx="213">
                  <c:v>44139</c:v>
                </c:pt>
                <c:pt idx="214">
                  <c:v>44140</c:v>
                </c:pt>
                <c:pt idx="215">
                  <c:v>44141</c:v>
                </c:pt>
                <c:pt idx="216">
                  <c:v>44144</c:v>
                </c:pt>
                <c:pt idx="217">
                  <c:v>44145</c:v>
                </c:pt>
                <c:pt idx="218">
                  <c:v>44146</c:v>
                </c:pt>
                <c:pt idx="219">
                  <c:v>44147</c:v>
                </c:pt>
                <c:pt idx="220">
                  <c:v>44148</c:v>
                </c:pt>
                <c:pt idx="221">
                  <c:v>44151</c:v>
                </c:pt>
                <c:pt idx="222">
                  <c:v>44152</c:v>
                </c:pt>
                <c:pt idx="223">
                  <c:v>44153</c:v>
                </c:pt>
                <c:pt idx="224">
                  <c:v>44154</c:v>
                </c:pt>
                <c:pt idx="225">
                  <c:v>44155</c:v>
                </c:pt>
                <c:pt idx="226">
                  <c:v>44158</c:v>
                </c:pt>
                <c:pt idx="227">
                  <c:v>44159</c:v>
                </c:pt>
                <c:pt idx="228">
                  <c:v>44160</c:v>
                </c:pt>
                <c:pt idx="229">
                  <c:v>44162</c:v>
                </c:pt>
                <c:pt idx="230">
                  <c:v>44165</c:v>
                </c:pt>
                <c:pt idx="231">
                  <c:v>44166</c:v>
                </c:pt>
                <c:pt idx="232">
                  <c:v>44167</c:v>
                </c:pt>
                <c:pt idx="233">
                  <c:v>44168</c:v>
                </c:pt>
                <c:pt idx="234">
                  <c:v>44169</c:v>
                </c:pt>
                <c:pt idx="235">
                  <c:v>44172</c:v>
                </c:pt>
                <c:pt idx="236">
                  <c:v>44173</c:v>
                </c:pt>
                <c:pt idx="237">
                  <c:v>44174</c:v>
                </c:pt>
                <c:pt idx="238">
                  <c:v>44175</c:v>
                </c:pt>
                <c:pt idx="239">
                  <c:v>44176</c:v>
                </c:pt>
                <c:pt idx="240">
                  <c:v>44179</c:v>
                </c:pt>
                <c:pt idx="241">
                  <c:v>44180</c:v>
                </c:pt>
                <c:pt idx="242">
                  <c:v>44181</c:v>
                </c:pt>
                <c:pt idx="243">
                  <c:v>44182</c:v>
                </c:pt>
                <c:pt idx="244">
                  <c:v>44183</c:v>
                </c:pt>
                <c:pt idx="245">
                  <c:v>44186</c:v>
                </c:pt>
                <c:pt idx="246">
                  <c:v>44187</c:v>
                </c:pt>
                <c:pt idx="247">
                  <c:v>44188</c:v>
                </c:pt>
                <c:pt idx="248">
                  <c:v>44189</c:v>
                </c:pt>
                <c:pt idx="249">
                  <c:v>44193</c:v>
                </c:pt>
                <c:pt idx="250">
                  <c:v>44194</c:v>
                </c:pt>
                <c:pt idx="251">
                  <c:v>44195</c:v>
                </c:pt>
                <c:pt idx="252">
                  <c:v>44196</c:v>
                </c:pt>
                <c:pt idx="253">
                  <c:v>44200</c:v>
                </c:pt>
                <c:pt idx="254">
                  <c:v>44201</c:v>
                </c:pt>
                <c:pt idx="255">
                  <c:v>44202</c:v>
                </c:pt>
                <c:pt idx="256">
                  <c:v>44203</c:v>
                </c:pt>
              </c:numCache>
            </c:numRef>
          </c:cat>
          <c:val>
            <c:numRef>
              <c:f>В1!$C$7:$C$263</c:f>
              <c:numCache>
                <c:formatCode>General</c:formatCode>
                <c:ptCount val="257"/>
                <c:pt idx="0">
                  <c:v>0.35000000000000853</c:v>
                </c:pt>
                <c:pt idx="1">
                  <c:v>0.23999999999999488</c:v>
                </c:pt>
                <c:pt idx="2">
                  <c:v>0.11999999999999034</c:v>
                </c:pt>
                <c:pt idx="3">
                  <c:v>9.9999999999909051E-3</c:v>
                </c:pt>
                <c:pt idx="4">
                  <c:v>8.99999999999892E-2</c:v>
                </c:pt>
                <c:pt idx="5">
                  <c:v>0.29000000000000625</c:v>
                </c:pt>
                <c:pt idx="6">
                  <c:v>0.26999999999999602</c:v>
                </c:pt>
                <c:pt idx="7">
                  <c:v>0.20000000000000284</c:v>
                </c:pt>
                <c:pt idx="8">
                  <c:v>0.14000000000000057</c:v>
                </c:pt>
                <c:pt idx="9">
                  <c:v>0.10999999999999943</c:v>
                </c:pt>
                <c:pt idx="10">
                  <c:v>0.10000000000000853</c:v>
                </c:pt>
                <c:pt idx="11">
                  <c:v>4.0000000000006253E-2</c:v>
                </c:pt>
                <c:pt idx="12">
                  <c:v>-0.12000000000000455</c:v>
                </c:pt>
                <c:pt idx="13">
                  <c:v>9.0000000000003411E-2</c:v>
                </c:pt>
                <c:pt idx="14">
                  <c:v>1.0000000000005116E-2</c:v>
                </c:pt>
                <c:pt idx="15">
                  <c:v>-0.12000000000000455</c:v>
                </c:pt>
                <c:pt idx="16">
                  <c:v>-0.19000000000001194</c:v>
                </c:pt>
                <c:pt idx="17">
                  <c:v>0.14999999999999147</c:v>
                </c:pt>
                <c:pt idx="18">
                  <c:v>1.9999999999996021E-2</c:v>
                </c:pt>
                <c:pt idx="19">
                  <c:v>0.34000000000000341</c:v>
                </c:pt>
                <c:pt idx="20">
                  <c:v>1.9999999999996021E-2</c:v>
                </c:pt>
                <c:pt idx="21">
                  <c:v>-0.10999999999999943</c:v>
                </c:pt>
                <c:pt idx="22">
                  <c:v>0.18999999999999773</c:v>
                </c:pt>
                <c:pt idx="23">
                  <c:v>0.35999999999999943</c:v>
                </c:pt>
                <c:pt idx="24">
                  <c:v>0.26999999999999602</c:v>
                </c:pt>
                <c:pt idx="25">
                  <c:v>0.17000000000000171</c:v>
                </c:pt>
                <c:pt idx="26">
                  <c:v>0.29999999999999716</c:v>
                </c:pt>
                <c:pt idx="27">
                  <c:v>9.0000000000003411E-2</c:v>
                </c:pt>
                <c:pt idx="28">
                  <c:v>0.18999999999999773</c:v>
                </c:pt>
                <c:pt idx="29">
                  <c:v>0.18999999999999773</c:v>
                </c:pt>
                <c:pt idx="30">
                  <c:v>0.20000000000000284</c:v>
                </c:pt>
                <c:pt idx="31">
                  <c:v>3.0000000000001137E-2</c:v>
                </c:pt>
                <c:pt idx="32">
                  <c:v>-1.9999999999996021E-2</c:v>
                </c:pt>
                <c:pt idx="33">
                  <c:v>0.12999999999999545</c:v>
                </c:pt>
                <c:pt idx="34">
                  <c:v>0.10999999999999943</c:v>
                </c:pt>
                <c:pt idx="35">
                  <c:v>-0.14000000000000057</c:v>
                </c:pt>
                <c:pt idx="36">
                  <c:v>-0.5</c:v>
                </c:pt>
                <c:pt idx="37">
                  <c:v>-0.23000000000000398</c:v>
                </c:pt>
                <c:pt idx="38">
                  <c:v>-0.57999999999999829</c:v>
                </c:pt>
                <c:pt idx="39">
                  <c:v>0.35999999999999943</c:v>
                </c:pt>
                <c:pt idx="40">
                  <c:v>0.49000000000000909</c:v>
                </c:pt>
                <c:pt idx="41">
                  <c:v>-0.35000000000000853</c:v>
                </c:pt>
                <c:pt idx="42">
                  <c:v>0.32999999999999829</c:v>
                </c:pt>
                <c:pt idx="43">
                  <c:v>-0.18999999999999773</c:v>
                </c:pt>
                <c:pt idx="44">
                  <c:v>0.17000000000000171</c:v>
                </c:pt>
                <c:pt idx="45">
                  <c:v>-0.45000000000000284</c:v>
                </c:pt>
                <c:pt idx="46">
                  <c:v>0.23999999999999488</c:v>
                </c:pt>
                <c:pt idx="47">
                  <c:v>-0.47999999999998977</c:v>
                </c:pt>
                <c:pt idx="48">
                  <c:v>-0.79000000000000625</c:v>
                </c:pt>
                <c:pt idx="49">
                  <c:v>1.0799999999999983</c:v>
                </c:pt>
                <c:pt idx="50">
                  <c:v>-0.17999999999999261</c:v>
                </c:pt>
                <c:pt idx="51">
                  <c:v>0.93999999999999773</c:v>
                </c:pt>
                <c:pt idx="52">
                  <c:v>0.26999999999999602</c:v>
                </c:pt>
                <c:pt idx="53">
                  <c:v>0.59999999999999432</c:v>
                </c:pt>
                <c:pt idx="54">
                  <c:v>-0.90000000000000568</c:v>
                </c:pt>
                <c:pt idx="55">
                  <c:v>-0.29000000000000625</c:v>
                </c:pt>
                <c:pt idx="56">
                  <c:v>1.6799999999999926</c:v>
                </c:pt>
                <c:pt idx="57">
                  <c:v>1.8400000000000034</c:v>
                </c:pt>
                <c:pt idx="58">
                  <c:v>2.4200000000000017</c:v>
                </c:pt>
                <c:pt idx="59">
                  <c:v>1.5799999999999983</c:v>
                </c:pt>
                <c:pt idx="60">
                  <c:v>1.4599999999999937</c:v>
                </c:pt>
                <c:pt idx="61">
                  <c:v>0.34999999999999432</c:v>
                </c:pt>
                <c:pt idx="62">
                  <c:v>-0.64000000000000057</c:v>
                </c:pt>
                <c:pt idx="63">
                  <c:v>0.23999999999999488</c:v>
                </c:pt>
                <c:pt idx="64">
                  <c:v>-0.65000000000000568</c:v>
                </c:pt>
                <c:pt idx="65">
                  <c:v>0.71999999999999886</c:v>
                </c:pt>
                <c:pt idx="66">
                  <c:v>-0.29999999999999716</c:v>
                </c:pt>
                <c:pt idx="67">
                  <c:v>1.3299999999999983</c:v>
                </c:pt>
                <c:pt idx="68">
                  <c:v>3.6099999999999994</c:v>
                </c:pt>
                <c:pt idx="69">
                  <c:v>1.7800000000000011</c:v>
                </c:pt>
                <c:pt idx="70">
                  <c:v>1.3100000000000023</c:v>
                </c:pt>
                <c:pt idx="71">
                  <c:v>0.88000000000000966</c:v>
                </c:pt>
                <c:pt idx="72">
                  <c:v>0.73000000000000398</c:v>
                </c:pt>
                <c:pt idx="73">
                  <c:v>0.65000000000000568</c:v>
                </c:pt>
                <c:pt idx="74">
                  <c:v>-0.14999999999999147</c:v>
                </c:pt>
                <c:pt idx="75">
                  <c:v>-0.39000000000000057</c:v>
                </c:pt>
                <c:pt idx="76">
                  <c:v>0.28000000000000114</c:v>
                </c:pt>
                <c:pt idx="77">
                  <c:v>0.31000000000000227</c:v>
                </c:pt>
                <c:pt idx="78">
                  <c:v>-1.0000000000005116E-2</c:v>
                </c:pt>
                <c:pt idx="79">
                  <c:v>0.37999999999999545</c:v>
                </c:pt>
                <c:pt idx="80">
                  <c:v>0.50999999999999091</c:v>
                </c:pt>
                <c:pt idx="81">
                  <c:v>1.5499999999999972</c:v>
                </c:pt>
                <c:pt idx="82">
                  <c:v>1.4400000000000119</c:v>
                </c:pt>
                <c:pt idx="83">
                  <c:v>0.31000000000000227</c:v>
                </c:pt>
                <c:pt idx="84">
                  <c:v>0.32999999999999829</c:v>
                </c:pt>
                <c:pt idx="85">
                  <c:v>0.57999999999999829</c:v>
                </c:pt>
                <c:pt idx="86">
                  <c:v>6.0000000000002274E-2</c:v>
                </c:pt>
                <c:pt idx="87">
                  <c:v>1.0000000000005116E-2</c:v>
                </c:pt>
                <c:pt idx="88">
                  <c:v>0.59000000000000341</c:v>
                </c:pt>
                <c:pt idx="89">
                  <c:v>0.23000000000000398</c:v>
                </c:pt>
                <c:pt idx="90">
                  <c:v>-0.21999999999999886</c:v>
                </c:pt>
                <c:pt idx="91">
                  <c:v>-0.14000000000000057</c:v>
                </c:pt>
                <c:pt idx="92">
                  <c:v>6.9999999999993179E-2</c:v>
                </c:pt>
                <c:pt idx="93">
                  <c:v>0.22999999999998977</c:v>
                </c:pt>
                <c:pt idx="94">
                  <c:v>0.69999999999998863</c:v>
                </c:pt>
                <c:pt idx="95">
                  <c:v>0.60000000000000853</c:v>
                </c:pt>
                <c:pt idx="96">
                  <c:v>0.84999999999999432</c:v>
                </c:pt>
                <c:pt idx="97">
                  <c:v>0.57000000000000739</c:v>
                </c:pt>
                <c:pt idx="98">
                  <c:v>0.68999999999999773</c:v>
                </c:pt>
                <c:pt idx="99">
                  <c:v>0.51000000000000512</c:v>
                </c:pt>
                <c:pt idx="100">
                  <c:v>0.42000000000000171</c:v>
                </c:pt>
                <c:pt idx="101">
                  <c:v>0.20000000000000284</c:v>
                </c:pt>
                <c:pt idx="102">
                  <c:v>0.62999999999999545</c:v>
                </c:pt>
                <c:pt idx="103">
                  <c:v>1</c:v>
                </c:pt>
                <c:pt idx="104">
                  <c:v>1.1900000000000119</c:v>
                </c:pt>
                <c:pt idx="105">
                  <c:v>0.80000000000001137</c:v>
                </c:pt>
                <c:pt idx="106">
                  <c:v>0.51000000000000512</c:v>
                </c:pt>
                <c:pt idx="107">
                  <c:v>0.5</c:v>
                </c:pt>
                <c:pt idx="108">
                  <c:v>0.54000000000000625</c:v>
                </c:pt>
                <c:pt idx="109">
                  <c:v>0.33000000000001251</c:v>
                </c:pt>
                <c:pt idx="110">
                  <c:v>0.5</c:v>
                </c:pt>
                <c:pt idx="111">
                  <c:v>-0.29000000000000625</c:v>
                </c:pt>
                <c:pt idx="112">
                  <c:v>0.25</c:v>
                </c:pt>
                <c:pt idx="113">
                  <c:v>1.0699999999999932</c:v>
                </c:pt>
                <c:pt idx="114">
                  <c:v>0.31999999999999318</c:v>
                </c:pt>
                <c:pt idx="115">
                  <c:v>9.9999999999909051E-3</c:v>
                </c:pt>
                <c:pt idx="116">
                  <c:v>0.32999999999999829</c:v>
                </c:pt>
                <c:pt idx="117">
                  <c:v>7.9999999999998295E-2</c:v>
                </c:pt>
                <c:pt idx="118">
                  <c:v>8.99999999999892E-2</c:v>
                </c:pt>
                <c:pt idx="119">
                  <c:v>0.20000000000000284</c:v>
                </c:pt>
                <c:pt idx="120">
                  <c:v>-0.10999999999999943</c:v>
                </c:pt>
                <c:pt idx="121">
                  <c:v>0.21000000000000796</c:v>
                </c:pt>
                <c:pt idx="122">
                  <c:v>-0.29999999999999716</c:v>
                </c:pt>
                <c:pt idx="123">
                  <c:v>-0.40000000000000568</c:v>
                </c:pt>
                <c:pt idx="124">
                  <c:v>0.32999999999999829</c:v>
                </c:pt>
                <c:pt idx="125">
                  <c:v>0.29000000000000625</c:v>
                </c:pt>
                <c:pt idx="126">
                  <c:v>0.44999999999998863</c:v>
                </c:pt>
                <c:pt idx="127">
                  <c:v>0.59999999999999432</c:v>
                </c:pt>
                <c:pt idx="128">
                  <c:v>1.9999999999996021E-2</c:v>
                </c:pt>
                <c:pt idx="129">
                  <c:v>0.29999999999999716</c:v>
                </c:pt>
                <c:pt idx="130">
                  <c:v>0.22999999999998977</c:v>
                </c:pt>
                <c:pt idx="131">
                  <c:v>0.55999999999998806</c:v>
                </c:pt>
                <c:pt idx="132">
                  <c:v>-0.17999999999999261</c:v>
                </c:pt>
                <c:pt idx="133">
                  <c:v>0.56999999999999318</c:v>
                </c:pt>
                <c:pt idx="134">
                  <c:v>0.56999999999999318</c:v>
                </c:pt>
                <c:pt idx="135">
                  <c:v>0.5</c:v>
                </c:pt>
                <c:pt idx="136">
                  <c:v>0.60999999999999943</c:v>
                </c:pt>
                <c:pt idx="137">
                  <c:v>0.71999999999999886</c:v>
                </c:pt>
                <c:pt idx="138">
                  <c:v>0.54999999999999716</c:v>
                </c:pt>
                <c:pt idx="139">
                  <c:v>0.48999999999999488</c:v>
                </c:pt>
                <c:pt idx="140">
                  <c:v>0.34999999999999432</c:v>
                </c:pt>
                <c:pt idx="141">
                  <c:v>0.43999999999999773</c:v>
                </c:pt>
                <c:pt idx="142">
                  <c:v>0.53000000000000114</c:v>
                </c:pt>
                <c:pt idx="143">
                  <c:v>0.31999999999999318</c:v>
                </c:pt>
                <c:pt idx="144">
                  <c:v>0.53999999999999204</c:v>
                </c:pt>
                <c:pt idx="145">
                  <c:v>0.57999999999999829</c:v>
                </c:pt>
                <c:pt idx="146">
                  <c:v>0.60999999999999943</c:v>
                </c:pt>
                <c:pt idx="147">
                  <c:v>0.42999999999999261</c:v>
                </c:pt>
                <c:pt idx="148">
                  <c:v>0.42000000000000171</c:v>
                </c:pt>
                <c:pt idx="149">
                  <c:v>0.35999999999999943</c:v>
                </c:pt>
                <c:pt idx="150">
                  <c:v>0.56000000000000227</c:v>
                </c:pt>
                <c:pt idx="151">
                  <c:v>0.34000000000000341</c:v>
                </c:pt>
                <c:pt idx="152">
                  <c:v>0.39000000000000057</c:v>
                </c:pt>
                <c:pt idx="153">
                  <c:v>-0.43999999999999773</c:v>
                </c:pt>
                <c:pt idx="154">
                  <c:v>-0.28000000000000114</c:v>
                </c:pt>
                <c:pt idx="155">
                  <c:v>-0.28999999999999204</c:v>
                </c:pt>
                <c:pt idx="156">
                  <c:v>-0.20000000000000284</c:v>
                </c:pt>
                <c:pt idx="157">
                  <c:v>0.34000000000000341</c:v>
                </c:pt>
                <c:pt idx="158">
                  <c:v>0.41999999999998749</c:v>
                </c:pt>
                <c:pt idx="159">
                  <c:v>0.15000000000000568</c:v>
                </c:pt>
                <c:pt idx="160">
                  <c:v>0.45999999999999375</c:v>
                </c:pt>
                <c:pt idx="161">
                  <c:v>0.42999999999999261</c:v>
                </c:pt>
                <c:pt idx="162">
                  <c:v>0.60999999999999943</c:v>
                </c:pt>
                <c:pt idx="163">
                  <c:v>0.45999999999999375</c:v>
                </c:pt>
                <c:pt idx="164">
                  <c:v>0.37999999999999545</c:v>
                </c:pt>
                <c:pt idx="165">
                  <c:v>0.14999999999999147</c:v>
                </c:pt>
                <c:pt idx="166">
                  <c:v>0.15000000000000568</c:v>
                </c:pt>
                <c:pt idx="167">
                  <c:v>-1.0000000000005116E-2</c:v>
                </c:pt>
                <c:pt idx="168">
                  <c:v>0.38000000000000966</c:v>
                </c:pt>
                <c:pt idx="169">
                  <c:v>0.32999999999999829</c:v>
                </c:pt>
                <c:pt idx="170">
                  <c:v>-7.000000000000739E-2</c:v>
                </c:pt>
                <c:pt idx="171">
                  <c:v>-4.0000000000006253E-2</c:v>
                </c:pt>
                <c:pt idx="172">
                  <c:v>-0.20000000000000284</c:v>
                </c:pt>
                <c:pt idx="173">
                  <c:v>0.31000000000000227</c:v>
                </c:pt>
                <c:pt idx="174">
                  <c:v>-0.10999999999999943</c:v>
                </c:pt>
                <c:pt idx="175">
                  <c:v>0.12000000000000455</c:v>
                </c:pt>
                <c:pt idx="176">
                  <c:v>-1.0000000000005116E-2</c:v>
                </c:pt>
                <c:pt idx="177">
                  <c:v>0.15000000000000568</c:v>
                </c:pt>
                <c:pt idx="178">
                  <c:v>2.0000000000010232E-2</c:v>
                </c:pt>
                <c:pt idx="179">
                  <c:v>3.0000000000001137E-2</c:v>
                </c:pt>
                <c:pt idx="180">
                  <c:v>-0.12999999999999545</c:v>
                </c:pt>
                <c:pt idx="181">
                  <c:v>-0.20999999999999375</c:v>
                </c:pt>
                <c:pt idx="182">
                  <c:v>0.25</c:v>
                </c:pt>
                <c:pt idx="183">
                  <c:v>-0.43000000000000682</c:v>
                </c:pt>
                <c:pt idx="184">
                  <c:v>9.9999999999994316E-2</c:v>
                </c:pt>
                <c:pt idx="185">
                  <c:v>-3.0000000000001137E-2</c:v>
                </c:pt>
                <c:pt idx="186">
                  <c:v>0.15999999999999659</c:v>
                </c:pt>
                <c:pt idx="187">
                  <c:v>0.15999999999999659</c:v>
                </c:pt>
                <c:pt idx="188">
                  <c:v>0.23000000000000398</c:v>
                </c:pt>
                <c:pt idx="189">
                  <c:v>0.34999999999999432</c:v>
                </c:pt>
                <c:pt idx="190">
                  <c:v>0.42999999999999261</c:v>
                </c:pt>
                <c:pt idx="191">
                  <c:v>0.66999999999998749</c:v>
                </c:pt>
                <c:pt idx="192">
                  <c:v>0.12999999999999545</c:v>
                </c:pt>
                <c:pt idx="193">
                  <c:v>0.35999999999999943</c:v>
                </c:pt>
                <c:pt idx="194">
                  <c:v>0.35000000000000853</c:v>
                </c:pt>
                <c:pt idx="195">
                  <c:v>0.45000000000000284</c:v>
                </c:pt>
                <c:pt idx="196">
                  <c:v>0.8399999999999892</c:v>
                </c:pt>
                <c:pt idx="197">
                  <c:v>0.31999999999999318</c:v>
                </c:pt>
                <c:pt idx="198">
                  <c:v>0.15000000000000568</c:v>
                </c:pt>
                <c:pt idx="199">
                  <c:v>0.38000000000000966</c:v>
                </c:pt>
                <c:pt idx="200">
                  <c:v>0.12999999999999545</c:v>
                </c:pt>
                <c:pt idx="201">
                  <c:v>-0.23999999999999488</c:v>
                </c:pt>
                <c:pt idx="202">
                  <c:v>3.0000000000001137E-2</c:v>
                </c:pt>
                <c:pt idx="203">
                  <c:v>5.0000000000011369E-2</c:v>
                </c:pt>
                <c:pt idx="204">
                  <c:v>0.22999999999998977</c:v>
                </c:pt>
                <c:pt idx="205">
                  <c:v>0.30000000000001137</c:v>
                </c:pt>
                <c:pt idx="206">
                  <c:v>-0.17000000000000171</c:v>
                </c:pt>
                <c:pt idx="207">
                  <c:v>-3.0000000000001137E-2</c:v>
                </c:pt>
                <c:pt idx="208">
                  <c:v>-0.10999999999999943</c:v>
                </c:pt>
                <c:pt idx="209">
                  <c:v>0.10999999999999943</c:v>
                </c:pt>
                <c:pt idx="210">
                  <c:v>0.3399999999999892</c:v>
                </c:pt>
                <c:pt idx="211">
                  <c:v>0.35999999999999943</c:v>
                </c:pt>
                <c:pt idx="212">
                  <c:v>0.70999999999999375</c:v>
                </c:pt>
                <c:pt idx="213">
                  <c:v>0.65000000000000568</c:v>
                </c:pt>
                <c:pt idx="214">
                  <c:v>0.40999999999999659</c:v>
                </c:pt>
                <c:pt idx="215">
                  <c:v>0.20000000000000284</c:v>
                </c:pt>
                <c:pt idx="216">
                  <c:v>-0.17000000000000171</c:v>
                </c:pt>
                <c:pt idx="217">
                  <c:v>0</c:v>
                </c:pt>
                <c:pt idx="218">
                  <c:v>-3.9999999999992042E-2</c:v>
                </c:pt>
                <c:pt idx="219">
                  <c:v>-0.14999999999999147</c:v>
                </c:pt>
                <c:pt idx="220">
                  <c:v>0.14999999999999147</c:v>
                </c:pt>
                <c:pt idx="221">
                  <c:v>0.35000000000000853</c:v>
                </c:pt>
                <c:pt idx="222">
                  <c:v>0.29999999999999716</c:v>
                </c:pt>
                <c:pt idx="223">
                  <c:v>-9.9999999999909051E-3</c:v>
                </c:pt>
                <c:pt idx="224">
                  <c:v>0.34999999999999432</c:v>
                </c:pt>
                <c:pt idx="225">
                  <c:v>0.20000000000000284</c:v>
                </c:pt>
                <c:pt idx="226">
                  <c:v>0.20000000000000284</c:v>
                </c:pt>
                <c:pt idx="227">
                  <c:v>0.10999999999999943</c:v>
                </c:pt>
                <c:pt idx="228">
                  <c:v>8.99999999999892E-2</c:v>
                </c:pt>
                <c:pt idx="229">
                  <c:v>0.22999999999998977</c:v>
                </c:pt>
                <c:pt idx="230">
                  <c:v>8.99999999999892E-2</c:v>
                </c:pt>
                <c:pt idx="231">
                  <c:v>0.12000000000000455</c:v>
                </c:pt>
                <c:pt idx="232">
                  <c:v>0.25</c:v>
                </c:pt>
                <c:pt idx="233">
                  <c:v>6.9999999999993179E-2</c:v>
                </c:pt>
                <c:pt idx="234">
                  <c:v>0.25</c:v>
                </c:pt>
                <c:pt idx="235">
                  <c:v>0.14000000000000057</c:v>
                </c:pt>
                <c:pt idx="236">
                  <c:v>5.9999999999988063E-2</c:v>
                </c:pt>
                <c:pt idx="237">
                  <c:v>-1.0000000000005116E-2</c:v>
                </c:pt>
                <c:pt idx="238">
                  <c:v>0.15999999999999659</c:v>
                </c:pt>
                <c:pt idx="239">
                  <c:v>0.11000000000001364</c:v>
                </c:pt>
                <c:pt idx="240">
                  <c:v>4.9999999999997158E-2</c:v>
                </c:pt>
                <c:pt idx="241">
                  <c:v>0.28000000000000114</c:v>
                </c:pt>
                <c:pt idx="242">
                  <c:v>0.12000000000000455</c:v>
                </c:pt>
                <c:pt idx="243">
                  <c:v>0.18999999999999773</c:v>
                </c:pt>
                <c:pt idx="244">
                  <c:v>0.21000000000000796</c:v>
                </c:pt>
                <c:pt idx="245">
                  <c:v>0.14000000000000057</c:v>
                </c:pt>
                <c:pt idx="246">
                  <c:v>0.1600000000000108</c:v>
                </c:pt>
                <c:pt idx="247">
                  <c:v>0.46000000000000796</c:v>
                </c:pt>
                <c:pt idx="248">
                  <c:v>0.60999999999999943</c:v>
                </c:pt>
                <c:pt idx="249">
                  <c:v>0.37999999999999545</c:v>
                </c:pt>
                <c:pt idx="250">
                  <c:v>0.21999999999999886</c:v>
                </c:pt>
                <c:pt idx="251">
                  <c:v>0.34000000000000341</c:v>
                </c:pt>
                <c:pt idx="252">
                  <c:v>0.42000000000000171</c:v>
                </c:pt>
                <c:pt idx="253">
                  <c:v>0.24000000000000909</c:v>
                </c:pt>
                <c:pt idx="254">
                  <c:v>0.26000000000000512</c:v>
                </c:pt>
                <c:pt idx="255">
                  <c:v>9.9999999999909051E-3</c:v>
                </c:pt>
                <c:pt idx="256">
                  <c:v>0.18999999999999773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B3-47FB-9708-37BBC39CD76F}"/>
            </c:ext>
          </c:extLst>
        </c:ser>
        <c:ser>
          <c:idx val="2"/>
          <c:order val="2"/>
          <c:tx>
            <c:strRef>
              <c:f>В1!$D$6</c:f>
              <c:strCache>
                <c:ptCount val="1"/>
                <c:pt idx="0">
                  <c:v>SPDR Bloomberg Barclays High Yield Bond ETF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В1!$A$7:$A$263</c:f>
              <c:numCache>
                <c:formatCode>dd\.mm\.yyyy</c:formatCode>
                <c:ptCount val="257"/>
                <c:pt idx="0">
                  <c:v>43832</c:v>
                </c:pt>
                <c:pt idx="1">
                  <c:v>43833</c:v>
                </c:pt>
                <c:pt idx="2">
                  <c:v>43836</c:v>
                </c:pt>
                <c:pt idx="3">
                  <c:v>43837</c:v>
                </c:pt>
                <c:pt idx="4">
                  <c:v>43838</c:v>
                </c:pt>
                <c:pt idx="5">
                  <c:v>43839</c:v>
                </c:pt>
                <c:pt idx="6">
                  <c:v>43840</c:v>
                </c:pt>
                <c:pt idx="7">
                  <c:v>43843</c:v>
                </c:pt>
                <c:pt idx="8">
                  <c:v>43844</c:v>
                </c:pt>
                <c:pt idx="9">
                  <c:v>43845</c:v>
                </c:pt>
                <c:pt idx="10">
                  <c:v>43846</c:v>
                </c:pt>
                <c:pt idx="11">
                  <c:v>43847</c:v>
                </c:pt>
                <c:pt idx="12">
                  <c:v>43851</c:v>
                </c:pt>
                <c:pt idx="13">
                  <c:v>43852</c:v>
                </c:pt>
                <c:pt idx="14">
                  <c:v>43853</c:v>
                </c:pt>
                <c:pt idx="15">
                  <c:v>43854</c:v>
                </c:pt>
                <c:pt idx="16">
                  <c:v>43857</c:v>
                </c:pt>
                <c:pt idx="17">
                  <c:v>43858</c:v>
                </c:pt>
                <c:pt idx="18">
                  <c:v>43859</c:v>
                </c:pt>
                <c:pt idx="19">
                  <c:v>43860</c:v>
                </c:pt>
                <c:pt idx="20">
                  <c:v>43861</c:v>
                </c:pt>
                <c:pt idx="21">
                  <c:v>43864</c:v>
                </c:pt>
                <c:pt idx="22">
                  <c:v>43865</c:v>
                </c:pt>
                <c:pt idx="23">
                  <c:v>43866</c:v>
                </c:pt>
                <c:pt idx="24">
                  <c:v>43867</c:v>
                </c:pt>
                <c:pt idx="25">
                  <c:v>43868</c:v>
                </c:pt>
                <c:pt idx="26">
                  <c:v>43871</c:v>
                </c:pt>
                <c:pt idx="27">
                  <c:v>43872</c:v>
                </c:pt>
                <c:pt idx="28">
                  <c:v>43873</c:v>
                </c:pt>
                <c:pt idx="29">
                  <c:v>43874</c:v>
                </c:pt>
                <c:pt idx="30">
                  <c:v>43875</c:v>
                </c:pt>
                <c:pt idx="31">
                  <c:v>43879</c:v>
                </c:pt>
                <c:pt idx="32">
                  <c:v>43880</c:v>
                </c:pt>
                <c:pt idx="33">
                  <c:v>43881</c:v>
                </c:pt>
                <c:pt idx="34">
                  <c:v>43882</c:v>
                </c:pt>
                <c:pt idx="35">
                  <c:v>43885</c:v>
                </c:pt>
                <c:pt idx="36">
                  <c:v>43886</c:v>
                </c:pt>
                <c:pt idx="37">
                  <c:v>43887</c:v>
                </c:pt>
                <c:pt idx="38">
                  <c:v>43888</c:v>
                </c:pt>
                <c:pt idx="39">
                  <c:v>43889</c:v>
                </c:pt>
                <c:pt idx="40">
                  <c:v>43892</c:v>
                </c:pt>
                <c:pt idx="41">
                  <c:v>43893</c:v>
                </c:pt>
                <c:pt idx="42">
                  <c:v>43894</c:v>
                </c:pt>
                <c:pt idx="43">
                  <c:v>43895</c:v>
                </c:pt>
                <c:pt idx="44">
                  <c:v>43896</c:v>
                </c:pt>
                <c:pt idx="45">
                  <c:v>43899</c:v>
                </c:pt>
                <c:pt idx="46">
                  <c:v>43900</c:v>
                </c:pt>
                <c:pt idx="47">
                  <c:v>43901</c:v>
                </c:pt>
                <c:pt idx="48">
                  <c:v>43902</c:v>
                </c:pt>
                <c:pt idx="49">
                  <c:v>43903</c:v>
                </c:pt>
                <c:pt idx="50">
                  <c:v>43906</c:v>
                </c:pt>
                <c:pt idx="51">
                  <c:v>43907</c:v>
                </c:pt>
                <c:pt idx="52">
                  <c:v>43908</c:v>
                </c:pt>
                <c:pt idx="53">
                  <c:v>43909</c:v>
                </c:pt>
                <c:pt idx="54">
                  <c:v>43910</c:v>
                </c:pt>
                <c:pt idx="55">
                  <c:v>43913</c:v>
                </c:pt>
                <c:pt idx="56">
                  <c:v>43914</c:v>
                </c:pt>
                <c:pt idx="57">
                  <c:v>43915</c:v>
                </c:pt>
                <c:pt idx="58">
                  <c:v>43916</c:v>
                </c:pt>
                <c:pt idx="59">
                  <c:v>43917</c:v>
                </c:pt>
                <c:pt idx="60">
                  <c:v>43920</c:v>
                </c:pt>
                <c:pt idx="61">
                  <c:v>43921</c:v>
                </c:pt>
                <c:pt idx="62">
                  <c:v>43922</c:v>
                </c:pt>
                <c:pt idx="63">
                  <c:v>43923</c:v>
                </c:pt>
                <c:pt idx="64">
                  <c:v>43924</c:v>
                </c:pt>
                <c:pt idx="65">
                  <c:v>43927</c:v>
                </c:pt>
                <c:pt idx="66">
                  <c:v>43928</c:v>
                </c:pt>
                <c:pt idx="67">
                  <c:v>43929</c:v>
                </c:pt>
                <c:pt idx="68">
                  <c:v>43930</c:v>
                </c:pt>
                <c:pt idx="69">
                  <c:v>43934</c:v>
                </c:pt>
                <c:pt idx="70">
                  <c:v>43935</c:v>
                </c:pt>
                <c:pt idx="71">
                  <c:v>43936</c:v>
                </c:pt>
                <c:pt idx="72">
                  <c:v>43937</c:v>
                </c:pt>
                <c:pt idx="73">
                  <c:v>43938</c:v>
                </c:pt>
                <c:pt idx="74">
                  <c:v>43941</c:v>
                </c:pt>
                <c:pt idx="75">
                  <c:v>43942</c:v>
                </c:pt>
                <c:pt idx="76">
                  <c:v>43943</c:v>
                </c:pt>
                <c:pt idx="77">
                  <c:v>43944</c:v>
                </c:pt>
                <c:pt idx="78">
                  <c:v>43945</c:v>
                </c:pt>
                <c:pt idx="79">
                  <c:v>43948</c:v>
                </c:pt>
                <c:pt idx="80">
                  <c:v>43949</c:v>
                </c:pt>
                <c:pt idx="81">
                  <c:v>43950</c:v>
                </c:pt>
                <c:pt idx="82">
                  <c:v>43951</c:v>
                </c:pt>
                <c:pt idx="83">
                  <c:v>43952</c:v>
                </c:pt>
                <c:pt idx="84">
                  <c:v>43955</c:v>
                </c:pt>
                <c:pt idx="85">
                  <c:v>43956</c:v>
                </c:pt>
                <c:pt idx="86">
                  <c:v>43957</c:v>
                </c:pt>
                <c:pt idx="87">
                  <c:v>43958</c:v>
                </c:pt>
                <c:pt idx="88">
                  <c:v>43959</c:v>
                </c:pt>
                <c:pt idx="89">
                  <c:v>43962</c:v>
                </c:pt>
                <c:pt idx="90">
                  <c:v>43963</c:v>
                </c:pt>
                <c:pt idx="91">
                  <c:v>43964</c:v>
                </c:pt>
                <c:pt idx="92">
                  <c:v>43965</c:v>
                </c:pt>
                <c:pt idx="93">
                  <c:v>43966</c:v>
                </c:pt>
                <c:pt idx="94">
                  <c:v>43969</c:v>
                </c:pt>
                <c:pt idx="95">
                  <c:v>43970</c:v>
                </c:pt>
                <c:pt idx="96">
                  <c:v>43971</c:v>
                </c:pt>
                <c:pt idx="97">
                  <c:v>43972</c:v>
                </c:pt>
                <c:pt idx="98">
                  <c:v>43973</c:v>
                </c:pt>
                <c:pt idx="99">
                  <c:v>43977</c:v>
                </c:pt>
                <c:pt idx="100">
                  <c:v>43978</c:v>
                </c:pt>
                <c:pt idx="101">
                  <c:v>43979</c:v>
                </c:pt>
                <c:pt idx="102">
                  <c:v>43980</c:v>
                </c:pt>
                <c:pt idx="103">
                  <c:v>43983</c:v>
                </c:pt>
                <c:pt idx="104">
                  <c:v>43984</c:v>
                </c:pt>
                <c:pt idx="105">
                  <c:v>43985</c:v>
                </c:pt>
                <c:pt idx="106">
                  <c:v>43986</c:v>
                </c:pt>
                <c:pt idx="107">
                  <c:v>43987</c:v>
                </c:pt>
                <c:pt idx="108">
                  <c:v>43990</c:v>
                </c:pt>
                <c:pt idx="109">
                  <c:v>43991</c:v>
                </c:pt>
                <c:pt idx="110">
                  <c:v>43992</c:v>
                </c:pt>
                <c:pt idx="111">
                  <c:v>43993</c:v>
                </c:pt>
                <c:pt idx="112">
                  <c:v>43994</c:v>
                </c:pt>
                <c:pt idx="113">
                  <c:v>43997</c:v>
                </c:pt>
                <c:pt idx="114">
                  <c:v>43998</c:v>
                </c:pt>
                <c:pt idx="115">
                  <c:v>43999</c:v>
                </c:pt>
                <c:pt idx="116">
                  <c:v>44000</c:v>
                </c:pt>
                <c:pt idx="117">
                  <c:v>44001</c:v>
                </c:pt>
                <c:pt idx="118">
                  <c:v>44004</c:v>
                </c:pt>
                <c:pt idx="119">
                  <c:v>44005</c:v>
                </c:pt>
                <c:pt idx="120">
                  <c:v>44006</c:v>
                </c:pt>
                <c:pt idx="121">
                  <c:v>44007</c:v>
                </c:pt>
                <c:pt idx="122">
                  <c:v>44008</c:v>
                </c:pt>
                <c:pt idx="123">
                  <c:v>44011</c:v>
                </c:pt>
                <c:pt idx="124">
                  <c:v>44012</c:v>
                </c:pt>
                <c:pt idx="125">
                  <c:v>44013</c:v>
                </c:pt>
                <c:pt idx="126">
                  <c:v>44014</c:v>
                </c:pt>
                <c:pt idx="127">
                  <c:v>44018</c:v>
                </c:pt>
                <c:pt idx="128">
                  <c:v>44019</c:v>
                </c:pt>
                <c:pt idx="129">
                  <c:v>44020</c:v>
                </c:pt>
                <c:pt idx="130">
                  <c:v>44021</c:v>
                </c:pt>
                <c:pt idx="131">
                  <c:v>44022</c:v>
                </c:pt>
                <c:pt idx="132">
                  <c:v>44025</c:v>
                </c:pt>
                <c:pt idx="133">
                  <c:v>44026</c:v>
                </c:pt>
                <c:pt idx="134">
                  <c:v>44027</c:v>
                </c:pt>
                <c:pt idx="135">
                  <c:v>44028</c:v>
                </c:pt>
                <c:pt idx="136">
                  <c:v>44029</c:v>
                </c:pt>
                <c:pt idx="137">
                  <c:v>44032</c:v>
                </c:pt>
                <c:pt idx="138">
                  <c:v>44033</c:v>
                </c:pt>
                <c:pt idx="139">
                  <c:v>44034</c:v>
                </c:pt>
                <c:pt idx="140">
                  <c:v>44035</c:v>
                </c:pt>
                <c:pt idx="141">
                  <c:v>44036</c:v>
                </c:pt>
                <c:pt idx="142">
                  <c:v>44039</c:v>
                </c:pt>
                <c:pt idx="143">
                  <c:v>44040</c:v>
                </c:pt>
                <c:pt idx="144">
                  <c:v>44041</c:v>
                </c:pt>
                <c:pt idx="145">
                  <c:v>44042</c:v>
                </c:pt>
                <c:pt idx="146">
                  <c:v>44043</c:v>
                </c:pt>
                <c:pt idx="147">
                  <c:v>44046</c:v>
                </c:pt>
                <c:pt idx="148">
                  <c:v>44047</c:v>
                </c:pt>
                <c:pt idx="149">
                  <c:v>44048</c:v>
                </c:pt>
                <c:pt idx="150">
                  <c:v>44049</c:v>
                </c:pt>
                <c:pt idx="151">
                  <c:v>44050</c:v>
                </c:pt>
                <c:pt idx="152">
                  <c:v>44053</c:v>
                </c:pt>
                <c:pt idx="153">
                  <c:v>44054</c:v>
                </c:pt>
                <c:pt idx="154">
                  <c:v>44055</c:v>
                </c:pt>
                <c:pt idx="155">
                  <c:v>44056</c:v>
                </c:pt>
                <c:pt idx="156">
                  <c:v>44057</c:v>
                </c:pt>
                <c:pt idx="157">
                  <c:v>44060</c:v>
                </c:pt>
                <c:pt idx="158">
                  <c:v>44061</c:v>
                </c:pt>
                <c:pt idx="159">
                  <c:v>44062</c:v>
                </c:pt>
                <c:pt idx="160">
                  <c:v>44063</c:v>
                </c:pt>
                <c:pt idx="161">
                  <c:v>44064</c:v>
                </c:pt>
                <c:pt idx="162">
                  <c:v>44067</c:v>
                </c:pt>
                <c:pt idx="163">
                  <c:v>44068</c:v>
                </c:pt>
                <c:pt idx="164">
                  <c:v>44069</c:v>
                </c:pt>
                <c:pt idx="165">
                  <c:v>44070</c:v>
                </c:pt>
                <c:pt idx="166">
                  <c:v>44071</c:v>
                </c:pt>
                <c:pt idx="167">
                  <c:v>44074</c:v>
                </c:pt>
                <c:pt idx="168">
                  <c:v>44075</c:v>
                </c:pt>
                <c:pt idx="169">
                  <c:v>44076</c:v>
                </c:pt>
                <c:pt idx="170">
                  <c:v>44077</c:v>
                </c:pt>
                <c:pt idx="171">
                  <c:v>44078</c:v>
                </c:pt>
                <c:pt idx="172">
                  <c:v>44082</c:v>
                </c:pt>
                <c:pt idx="173">
                  <c:v>44083</c:v>
                </c:pt>
                <c:pt idx="174">
                  <c:v>44084</c:v>
                </c:pt>
                <c:pt idx="175">
                  <c:v>44085</c:v>
                </c:pt>
                <c:pt idx="176">
                  <c:v>44088</c:v>
                </c:pt>
                <c:pt idx="177">
                  <c:v>44089</c:v>
                </c:pt>
                <c:pt idx="178">
                  <c:v>44090</c:v>
                </c:pt>
                <c:pt idx="179">
                  <c:v>44091</c:v>
                </c:pt>
                <c:pt idx="180">
                  <c:v>44092</c:v>
                </c:pt>
                <c:pt idx="181">
                  <c:v>44095</c:v>
                </c:pt>
                <c:pt idx="182">
                  <c:v>44096</c:v>
                </c:pt>
                <c:pt idx="183">
                  <c:v>44097</c:v>
                </c:pt>
                <c:pt idx="184">
                  <c:v>44098</c:v>
                </c:pt>
                <c:pt idx="185">
                  <c:v>44099</c:v>
                </c:pt>
                <c:pt idx="186">
                  <c:v>44102</c:v>
                </c:pt>
                <c:pt idx="187">
                  <c:v>44103</c:v>
                </c:pt>
                <c:pt idx="188">
                  <c:v>44104</c:v>
                </c:pt>
                <c:pt idx="189">
                  <c:v>44105</c:v>
                </c:pt>
                <c:pt idx="190">
                  <c:v>44106</c:v>
                </c:pt>
                <c:pt idx="191">
                  <c:v>44109</c:v>
                </c:pt>
                <c:pt idx="192">
                  <c:v>44110</c:v>
                </c:pt>
                <c:pt idx="193">
                  <c:v>44111</c:v>
                </c:pt>
                <c:pt idx="194">
                  <c:v>44112</c:v>
                </c:pt>
                <c:pt idx="195">
                  <c:v>44113</c:v>
                </c:pt>
                <c:pt idx="196">
                  <c:v>44116</c:v>
                </c:pt>
                <c:pt idx="197">
                  <c:v>44117</c:v>
                </c:pt>
                <c:pt idx="198">
                  <c:v>44118</c:v>
                </c:pt>
                <c:pt idx="199">
                  <c:v>44119</c:v>
                </c:pt>
                <c:pt idx="200">
                  <c:v>44120</c:v>
                </c:pt>
                <c:pt idx="201">
                  <c:v>44123</c:v>
                </c:pt>
                <c:pt idx="202">
                  <c:v>44124</c:v>
                </c:pt>
                <c:pt idx="203">
                  <c:v>44125</c:v>
                </c:pt>
                <c:pt idx="204">
                  <c:v>44126</c:v>
                </c:pt>
                <c:pt idx="205">
                  <c:v>44127</c:v>
                </c:pt>
                <c:pt idx="206">
                  <c:v>44130</c:v>
                </c:pt>
                <c:pt idx="207">
                  <c:v>44131</c:v>
                </c:pt>
                <c:pt idx="208">
                  <c:v>44132</c:v>
                </c:pt>
                <c:pt idx="209">
                  <c:v>44133</c:v>
                </c:pt>
                <c:pt idx="210">
                  <c:v>44134</c:v>
                </c:pt>
                <c:pt idx="211">
                  <c:v>44137</c:v>
                </c:pt>
                <c:pt idx="212">
                  <c:v>44138</c:v>
                </c:pt>
                <c:pt idx="213">
                  <c:v>44139</c:v>
                </c:pt>
                <c:pt idx="214">
                  <c:v>44140</c:v>
                </c:pt>
                <c:pt idx="215">
                  <c:v>44141</c:v>
                </c:pt>
                <c:pt idx="216">
                  <c:v>44144</c:v>
                </c:pt>
                <c:pt idx="217">
                  <c:v>44145</c:v>
                </c:pt>
                <c:pt idx="218">
                  <c:v>44146</c:v>
                </c:pt>
                <c:pt idx="219">
                  <c:v>44147</c:v>
                </c:pt>
                <c:pt idx="220">
                  <c:v>44148</c:v>
                </c:pt>
                <c:pt idx="221">
                  <c:v>44151</c:v>
                </c:pt>
                <c:pt idx="222">
                  <c:v>44152</c:v>
                </c:pt>
                <c:pt idx="223">
                  <c:v>44153</c:v>
                </c:pt>
                <c:pt idx="224">
                  <c:v>44154</c:v>
                </c:pt>
                <c:pt idx="225">
                  <c:v>44155</c:v>
                </c:pt>
                <c:pt idx="226">
                  <c:v>44158</c:v>
                </c:pt>
                <c:pt idx="227">
                  <c:v>44159</c:v>
                </c:pt>
                <c:pt idx="228">
                  <c:v>44160</c:v>
                </c:pt>
                <c:pt idx="229">
                  <c:v>44162</c:v>
                </c:pt>
                <c:pt idx="230">
                  <c:v>44165</c:v>
                </c:pt>
                <c:pt idx="231">
                  <c:v>44166</c:v>
                </c:pt>
                <c:pt idx="232">
                  <c:v>44167</c:v>
                </c:pt>
                <c:pt idx="233">
                  <c:v>44168</c:v>
                </c:pt>
                <c:pt idx="234">
                  <c:v>44169</c:v>
                </c:pt>
                <c:pt idx="235">
                  <c:v>44172</c:v>
                </c:pt>
                <c:pt idx="236">
                  <c:v>44173</c:v>
                </c:pt>
                <c:pt idx="237">
                  <c:v>44174</c:v>
                </c:pt>
                <c:pt idx="238">
                  <c:v>44175</c:v>
                </c:pt>
                <c:pt idx="239">
                  <c:v>44176</c:v>
                </c:pt>
                <c:pt idx="240">
                  <c:v>44179</c:v>
                </c:pt>
                <c:pt idx="241">
                  <c:v>44180</c:v>
                </c:pt>
                <c:pt idx="242">
                  <c:v>44181</c:v>
                </c:pt>
                <c:pt idx="243">
                  <c:v>44182</c:v>
                </c:pt>
                <c:pt idx="244">
                  <c:v>44183</c:v>
                </c:pt>
                <c:pt idx="245">
                  <c:v>44186</c:v>
                </c:pt>
                <c:pt idx="246">
                  <c:v>44187</c:v>
                </c:pt>
                <c:pt idx="247">
                  <c:v>44188</c:v>
                </c:pt>
                <c:pt idx="248">
                  <c:v>44189</c:v>
                </c:pt>
                <c:pt idx="249">
                  <c:v>44193</c:v>
                </c:pt>
                <c:pt idx="250">
                  <c:v>44194</c:v>
                </c:pt>
                <c:pt idx="251">
                  <c:v>44195</c:v>
                </c:pt>
                <c:pt idx="252">
                  <c:v>44196</c:v>
                </c:pt>
                <c:pt idx="253">
                  <c:v>44200</c:v>
                </c:pt>
                <c:pt idx="254">
                  <c:v>44201</c:v>
                </c:pt>
                <c:pt idx="255">
                  <c:v>44202</c:v>
                </c:pt>
                <c:pt idx="256">
                  <c:v>44203</c:v>
                </c:pt>
              </c:numCache>
            </c:numRef>
          </c:cat>
          <c:val>
            <c:numRef>
              <c:f>В1!$D$7:$D$263</c:f>
              <c:numCache>
                <c:formatCode>General</c:formatCode>
                <c:ptCount val="257"/>
                <c:pt idx="0">
                  <c:v>0.36060000000000514</c:v>
                </c:pt>
                <c:pt idx="1">
                  <c:v>0.16420000000000812</c:v>
                </c:pt>
                <c:pt idx="2">
                  <c:v>8.5499999999996135E-2</c:v>
                </c:pt>
                <c:pt idx="3">
                  <c:v>-5.5300000000002569E-2</c:v>
                </c:pt>
                <c:pt idx="4">
                  <c:v>5.2400000000005775E-2</c:v>
                </c:pt>
                <c:pt idx="5">
                  <c:v>0.27370000000000516</c:v>
                </c:pt>
                <c:pt idx="6">
                  <c:v>0.20999999999999375</c:v>
                </c:pt>
                <c:pt idx="7">
                  <c:v>0.16599999999999682</c:v>
                </c:pt>
                <c:pt idx="8">
                  <c:v>5.0800000000009504E-2</c:v>
                </c:pt>
                <c:pt idx="9">
                  <c:v>5.1900000000003388E-2</c:v>
                </c:pt>
                <c:pt idx="10">
                  <c:v>7.0599999999998886E-2</c:v>
                </c:pt>
                <c:pt idx="11">
                  <c:v>-3.8499999999999091E-2</c:v>
                </c:pt>
                <c:pt idx="12">
                  <c:v>-0.19469999999999743</c:v>
                </c:pt>
                <c:pt idx="13">
                  <c:v>5.0799999999995293E-2</c:v>
                </c:pt>
                <c:pt idx="14">
                  <c:v>-4.8400000000000887E-2</c:v>
                </c:pt>
                <c:pt idx="15">
                  <c:v>-0.2313000000000045</c:v>
                </c:pt>
                <c:pt idx="16">
                  <c:v>-0.33280000000000598</c:v>
                </c:pt>
                <c:pt idx="17">
                  <c:v>7.540000000000191E-2</c:v>
                </c:pt>
                <c:pt idx="18">
                  <c:v>-3.5599999999988086E-2</c:v>
                </c:pt>
                <c:pt idx="19">
                  <c:v>0.352800000000002</c:v>
                </c:pt>
                <c:pt idx="20">
                  <c:v>-0.13439999999999941</c:v>
                </c:pt>
                <c:pt idx="21">
                  <c:v>-0.19589999999999463</c:v>
                </c:pt>
                <c:pt idx="22">
                  <c:v>0.22010000000000218</c:v>
                </c:pt>
                <c:pt idx="23">
                  <c:v>0.39780000000000371</c:v>
                </c:pt>
                <c:pt idx="24">
                  <c:v>0.21640000000000725</c:v>
                </c:pt>
                <c:pt idx="25">
                  <c:v>5.6499999999999773E-2</c:v>
                </c:pt>
                <c:pt idx="26">
                  <c:v>0.25030000000000996</c:v>
                </c:pt>
                <c:pt idx="27">
                  <c:v>6.990000000000407E-2</c:v>
                </c:pt>
                <c:pt idx="28">
                  <c:v>0.22740000000000293</c:v>
                </c:pt>
                <c:pt idx="29">
                  <c:v>0.16020000000000323</c:v>
                </c:pt>
                <c:pt idx="30">
                  <c:v>0.13439999999999941</c:v>
                </c:pt>
                <c:pt idx="31">
                  <c:v>-2.5599999999997181E-2</c:v>
                </c:pt>
                <c:pt idx="32">
                  <c:v>-3.1599999999997408E-2</c:v>
                </c:pt>
                <c:pt idx="33">
                  <c:v>0.10580000000000211</c:v>
                </c:pt>
                <c:pt idx="34">
                  <c:v>4.3399999999991223E-2</c:v>
                </c:pt>
                <c:pt idx="35">
                  <c:v>-0.23009999999999309</c:v>
                </c:pt>
                <c:pt idx="36">
                  <c:v>-0.73850000000000193</c:v>
                </c:pt>
                <c:pt idx="37">
                  <c:v>-0.39179999999998927</c:v>
                </c:pt>
                <c:pt idx="38">
                  <c:v>-0.84769999999998902</c:v>
                </c:pt>
                <c:pt idx="39">
                  <c:v>0.2563999999999993</c:v>
                </c:pt>
                <c:pt idx="40">
                  <c:v>0.68030000000000257</c:v>
                </c:pt>
                <c:pt idx="41">
                  <c:v>-0.45869999999999322</c:v>
                </c:pt>
                <c:pt idx="42">
                  <c:v>0.34920000000001039</c:v>
                </c:pt>
                <c:pt idx="43">
                  <c:v>-0.30049999999999955</c:v>
                </c:pt>
                <c:pt idx="44">
                  <c:v>-3.5299999999992338E-2</c:v>
                </c:pt>
                <c:pt idx="45">
                  <c:v>-1.3358000000000061</c:v>
                </c:pt>
                <c:pt idx="46">
                  <c:v>0.18240000000000123</c:v>
                </c:pt>
                <c:pt idx="47">
                  <c:v>-0.87529999999999575</c:v>
                </c:pt>
                <c:pt idx="48">
                  <c:v>-1.5320999999999998</c:v>
                </c:pt>
                <c:pt idx="49">
                  <c:v>1.3427000000000078</c:v>
                </c:pt>
                <c:pt idx="50">
                  <c:v>-1.0257000000000005</c:v>
                </c:pt>
                <c:pt idx="51">
                  <c:v>0.72710000000000719</c:v>
                </c:pt>
                <c:pt idx="52">
                  <c:v>-0.18219999999999459</c:v>
                </c:pt>
                <c:pt idx="53">
                  <c:v>0.13779999999999859</c:v>
                </c:pt>
                <c:pt idx="54">
                  <c:v>-1.3970000000000056</c:v>
                </c:pt>
                <c:pt idx="55">
                  <c:v>-1.042900000000003</c:v>
                </c:pt>
                <c:pt idx="56">
                  <c:v>1.5018000000000029</c:v>
                </c:pt>
                <c:pt idx="57">
                  <c:v>1.4257999999999953</c:v>
                </c:pt>
                <c:pt idx="58">
                  <c:v>2.2056999999999931</c:v>
                </c:pt>
                <c:pt idx="59">
                  <c:v>1.1525999999999925</c:v>
                </c:pt>
                <c:pt idx="60">
                  <c:v>1.1846999999999923</c:v>
                </c:pt>
                <c:pt idx="61">
                  <c:v>6.8299999999993588E-2</c:v>
                </c:pt>
                <c:pt idx="62">
                  <c:v>-1.245599999999996</c:v>
                </c:pt>
                <c:pt idx="63">
                  <c:v>-0.17390000000000327</c:v>
                </c:pt>
                <c:pt idx="64">
                  <c:v>-1.2350999999999885</c:v>
                </c:pt>
                <c:pt idx="65">
                  <c:v>0.78929999999999723</c:v>
                </c:pt>
                <c:pt idx="66">
                  <c:v>-0.35539999999998884</c:v>
                </c:pt>
                <c:pt idx="67">
                  <c:v>1.3259999999999934</c:v>
                </c:pt>
                <c:pt idx="68">
                  <c:v>4.5263999999999953</c:v>
                </c:pt>
                <c:pt idx="69">
                  <c:v>1.9351999999999947</c:v>
                </c:pt>
                <c:pt idx="70">
                  <c:v>1.2507999999999981</c:v>
                </c:pt>
                <c:pt idx="71">
                  <c:v>0.8574000000000126</c:v>
                </c:pt>
                <c:pt idx="72">
                  <c:v>0.77630000000000621</c:v>
                </c:pt>
                <c:pt idx="73">
                  <c:v>0.66339999999999577</c:v>
                </c:pt>
                <c:pt idx="74">
                  <c:v>-0.4421999999999997</c:v>
                </c:pt>
                <c:pt idx="75">
                  <c:v>-0.76670000000000016</c:v>
                </c:pt>
                <c:pt idx="76">
                  <c:v>3.6199999999993793E-2</c:v>
                </c:pt>
                <c:pt idx="77">
                  <c:v>-8.7399999999988154E-2</c:v>
                </c:pt>
                <c:pt idx="78">
                  <c:v>-0.27960000000000207</c:v>
                </c:pt>
                <c:pt idx="79">
                  <c:v>0.19350000000000023</c:v>
                </c:pt>
                <c:pt idx="80">
                  <c:v>0.22999999999998977</c:v>
                </c:pt>
                <c:pt idx="81">
                  <c:v>1.4538000000000011</c:v>
                </c:pt>
                <c:pt idx="82">
                  <c:v>1.2755000000000081</c:v>
                </c:pt>
                <c:pt idx="83">
                  <c:v>-7.3300000000003251E-2</c:v>
                </c:pt>
                <c:pt idx="84">
                  <c:v>3.0999999999991701E-2</c:v>
                </c:pt>
                <c:pt idx="85">
                  <c:v>0.21939999999999316</c:v>
                </c:pt>
                <c:pt idx="86">
                  <c:v>-0.24060000000000059</c:v>
                </c:pt>
                <c:pt idx="87">
                  <c:v>-0.22149999999999181</c:v>
                </c:pt>
                <c:pt idx="88">
                  <c:v>0.44350000000000023</c:v>
                </c:pt>
                <c:pt idx="89">
                  <c:v>-1.8000000000029104E-3</c:v>
                </c:pt>
                <c:pt idx="90">
                  <c:v>-0.42959999999999354</c:v>
                </c:pt>
                <c:pt idx="91">
                  <c:v>-0.43770000000000664</c:v>
                </c:pt>
                <c:pt idx="92">
                  <c:v>-0.15630000000000166</c:v>
                </c:pt>
                <c:pt idx="93">
                  <c:v>-7.2000000000116415E-3</c:v>
                </c:pt>
                <c:pt idx="94">
                  <c:v>0.55620000000000402</c:v>
                </c:pt>
                <c:pt idx="95">
                  <c:v>0.3685000000000116</c:v>
                </c:pt>
                <c:pt idx="96">
                  <c:v>0.6647000000000105</c:v>
                </c:pt>
                <c:pt idx="97">
                  <c:v>0.25889999999999702</c:v>
                </c:pt>
                <c:pt idx="98">
                  <c:v>0.40579999999999927</c:v>
                </c:pt>
                <c:pt idx="99">
                  <c:v>0.24710000000000321</c:v>
                </c:pt>
                <c:pt idx="100">
                  <c:v>0.25660000000000593</c:v>
                </c:pt>
                <c:pt idx="101">
                  <c:v>-0.17219999999998947</c:v>
                </c:pt>
                <c:pt idx="102">
                  <c:v>0.42009999999999081</c:v>
                </c:pt>
                <c:pt idx="103">
                  <c:v>0.80290000000000816</c:v>
                </c:pt>
                <c:pt idx="104">
                  <c:v>1.0228000000000037</c:v>
                </c:pt>
                <c:pt idx="105">
                  <c:v>0.61999999999999034</c:v>
                </c:pt>
                <c:pt idx="106">
                  <c:v>0.23440000000000794</c:v>
                </c:pt>
                <c:pt idx="107">
                  <c:v>0.2511999999999972</c:v>
                </c:pt>
                <c:pt idx="108">
                  <c:v>0.29470000000000596</c:v>
                </c:pt>
                <c:pt idx="109">
                  <c:v>6.4199999999999591E-2</c:v>
                </c:pt>
                <c:pt idx="110">
                  <c:v>0.26550000000000296</c:v>
                </c:pt>
                <c:pt idx="111">
                  <c:v>-0.77679999999999438</c:v>
                </c:pt>
                <c:pt idx="112">
                  <c:v>-2.5300000000001432E-2</c:v>
                </c:pt>
                <c:pt idx="113">
                  <c:v>0.69749999999999091</c:v>
                </c:pt>
                <c:pt idx="114">
                  <c:v>-3.3999999999991815E-3</c:v>
                </c:pt>
                <c:pt idx="115">
                  <c:v>-0.14360000000000639</c:v>
                </c:pt>
                <c:pt idx="116">
                  <c:v>6.9000000000016826E-3</c:v>
                </c:pt>
                <c:pt idx="117">
                  <c:v>-7.4799999999996203E-2</c:v>
                </c:pt>
                <c:pt idx="118">
                  <c:v>-0.15519999999999357</c:v>
                </c:pt>
                <c:pt idx="119">
                  <c:v>7.1999999999974307E-3</c:v>
                </c:pt>
                <c:pt idx="120">
                  <c:v>-0.45140000000000668</c:v>
                </c:pt>
                <c:pt idx="121">
                  <c:v>-9.3099999999992633E-2</c:v>
                </c:pt>
                <c:pt idx="122">
                  <c:v>-0.66009999999999991</c:v>
                </c:pt>
                <c:pt idx="123">
                  <c:v>-0.8516000000000048</c:v>
                </c:pt>
                <c:pt idx="124">
                  <c:v>9.4899999999995543E-2</c:v>
                </c:pt>
                <c:pt idx="125">
                  <c:v>4.0900000000007708E-2</c:v>
                </c:pt>
                <c:pt idx="126">
                  <c:v>0.16280000000000427</c:v>
                </c:pt>
                <c:pt idx="127">
                  <c:v>0.34049999999999159</c:v>
                </c:pt>
                <c:pt idx="128">
                  <c:v>-0.29600000000000648</c:v>
                </c:pt>
                <c:pt idx="129">
                  <c:v>7.7599999999989677E-2</c:v>
                </c:pt>
                <c:pt idx="130">
                  <c:v>-9.6000000000003638E-2</c:v>
                </c:pt>
                <c:pt idx="131">
                  <c:v>0.26049999999999329</c:v>
                </c:pt>
                <c:pt idx="132">
                  <c:v>-0.61869999999998981</c:v>
                </c:pt>
                <c:pt idx="133">
                  <c:v>0.45120000000000005</c:v>
                </c:pt>
                <c:pt idx="134">
                  <c:v>0.46940000000000737</c:v>
                </c:pt>
                <c:pt idx="135">
                  <c:v>0.36319999999999197</c:v>
                </c:pt>
                <c:pt idx="136">
                  <c:v>0.56210000000000093</c:v>
                </c:pt>
                <c:pt idx="137">
                  <c:v>0.66129999999999711</c:v>
                </c:pt>
                <c:pt idx="138">
                  <c:v>0.40640000000000498</c:v>
                </c:pt>
                <c:pt idx="139">
                  <c:v>0.39639999999999986</c:v>
                </c:pt>
                <c:pt idx="140">
                  <c:v>0.15670000000000073</c:v>
                </c:pt>
                <c:pt idx="141">
                  <c:v>0.23170000000000357</c:v>
                </c:pt>
                <c:pt idx="142">
                  <c:v>0.47879999999999256</c:v>
                </c:pt>
                <c:pt idx="143">
                  <c:v>0.17980000000000018</c:v>
                </c:pt>
                <c:pt idx="144">
                  <c:v>0.43410000000000082</c:v>
                </c:pt>
                <c:pt idx="145">
                  <c:v>0.5572000000000088</c:v>
                </c:pt>
                <c:pt idx="146">
                  <c:v>0.56159999999999854</c:v>
                </c:pt>
                <c:pt idx="147">
                  <c:v>0.35020000000000095</c:v>
                </c:pt>
                <c:pt idx="148">
                  <c:v>0.41259999999999764</c:v>
                </c:pt>
                <c:pt idx="149">
                  <c:v>0.26720000000000255</c:v>
                </c:pt>
                <c:pt idx="150">
                  <c:v>0.43019999999999925</c:v>
                </c:pt>
                <c:pt idx="151">
                  <c:v>0.25749999999999318</c:v>
                </c:pt>
                <c:pt idx="152">
                  <c:v>0.22150000000000603</c:v>
                </c:pt>
                <c:pt idx="153">
                  <c:v>-0.7663999999999902</c:v>
                </c:pt>
                <c:pt idx="154">
                  <c:v>-0.34439999999999316</c:v>
                </c:pt>
                <c:pt idx="155">
                  <c:v>-0.5730000000000075</c:v>
                </c:pt>
                <c:pt idx="156">
                  <c:v>-0.52150000000000318</c:v>
                </c:pt>
                <c:pt idx="157">
                  <c:v>0.26739999999999498</c:v>
                </c:pt>
                <c:pt idx="158">
                  <c:v>0.23069999999999879</c:v>
                </c:pt>
                <c:pt idx="159">
                  <c:v>-0.22070000000000789</c:v>
                </c:pt>
                <c:pt idx="160">
                  <c:v>0.26200000000000045</c:v>
                </c:pt>
                <c:pt idx="161">
                  <c:v>0.17519999999998959</c:v>
                </c:pt>
                <c:pt idx="162">
                  <c:v>0.48430000000000462</c:v>
                </c:pt>
                <c:pt idx="163">
                  <c:v>0.35150000000000148</c:v>
                </c:pt>
                <c:pt idx="164">
                  <c:v>0.30169999999999675</c:v>
                </c:pt>
                <c:pt idx="165">
                  <c:v>2.8099999999994907E-2</c:v>
                </c:pt>
                <c:pt idx="166">
                  <c:v>-5.2099999999995816E-2</c:v>
                </c:pt>
                <c:pt idx="167">
                  <c:v>-0.11830000000000496</c:v>
                </c:pt>
                <c:pt idx="168">
                  <c:v>0.32659999999999911</c:v>
                </c:pt>
                <c:pt idx="169">
                  <c:v>0.33689999999999998</c:v>
                </c:pt>
                <c:pt idx="170">
                  <c:v>-0.18189999999999884</c:v>
                </c:pt>
                <c:pt idx="171">
                  <c:v>-0.20810000000000173</c:v>
                </c:pt>
                <c:pt idx="172">
                  <c:v>-0.52240000000000464</c:v>
                </c:pt>
                <c:pt idx="173">
                  <c:v>0.13110000000000355</c:v>
                </c:pt>
                <c:pt idx="174">
                  <c:v>-0.27490000000000236</c:v>
                </c:pt>
                <c:pt idx="175">
                  <c:v>1.9100000000008777E-2</c:v>
                </c:pt>
                <c:pt idx="176">
                  <c:v>-0.1115999999999957</c:v>
                </c:pt>
                <c:pt idx="177">
                  <c:v>3.2600000000002183E-2</c:v>
                </c:pt>
                <c:pt idx="178">
                  <c:v>-0.13190000000000168</c:v>
                </c:pt>
                <c:pt idx="179">
                  <c:v>1.5999999999991132E-2</c:v>
                </c:pt>
                <c:pt idx="180">
                  <c:v>-0.26120000000000232</c:v>
                </c:pt>
                <c:pt idx="181">
                  <c:v>-0.4018999999999977</c:v>
                </c:pt>
                <c:pt idx="182">
                  <c:v>0.18019999999999925</c:v>
                </c:pt>
                <c:pt idx="183">
                  <c:v>-0.61119999999999663</c:v>
                </c:pt>
                <c:pt idx="184">
                  <c:v>-0.1594999999999942</c:v>
                </c:pt>
                <c:pt idx="185">
                  <c:v>-0.23829999999999529</c:v>
                </c:pt>
                <c:pt idx="186">
                  <c:v>0.120900000000006</c:v>
                </c:pt>
                <c:pt idx="187">
                  <c:v>4.8199999999994247E-2</c:v>
                </c:pt>
                <c:pt idx="188">
                  <c:v>9.3599999999995021E-2</c:v>
                </c:pt>
                <c:pt idx="189">
                  <c:v>0.24450000000000216</c:v>
                </c:pt>
                <c:pt idx="190">
                  <c:v>0.16089999999999804</c:v>
                </c:pt>
                <c:pt idx="191">
                  <c:v>0.444500000000005</c:v>
                </c:pt>
                <c:pt idx="192">
                  <c:v>-0.19339999999999691</c:v>
                </c:pt>
                <c:pt idx="193">
                  <c:v>0.13049999999999784</c:v>
                </c:pt>
                <c:pt idx="194">
                  <c:v>0.26779999999999404</c:v>
                </c:pt>
                <c:pt idx="195">
                  <c:v>0.23190000000001021</c:v>
                </c:pt>
                <c:pt idx="196">
                  <c:v>0.81189999999999429</c:v>
                </c:pt>
                <c:pt idx="197">
                  <c:v>0.205600000000004</c:v>
                </c:pt>
                <c:pt idx="198">
                  <c:v>1.6900000000006798E-2</c:v>
                </c:pt>
                <c:pt idx="199">
                  <c:v>0.26829999999999643</c:v>
                </c:pt>
                <c:pt idx="200">
                  <c:v>-0.11269999999998959</c:v>
                </c:pt>
                <c:pt idx="201">
                  <c:v>-0.39969999999999573</c:v>
                </c:pt>
                <c:pt idx="202">
                  <c:v>-6.4799999999991087E-2</c:v>
                </c:pt>
                <c:pt idx="203">
                  <c:v>-5.2700000000001523E-2</c:v>
                </c:pt>
                <c:pt idx="204">
                  <c:v>0.14130000000000109</c:v>
                </c:pt>
                <c:pt idx="205">
                  <c:v>0.15480000000000871</c:v>
                </c:pt>
                <c:pt idx="206">
                  <c:v>-0.31180000000000518</c:v>
                </c:pt>
                <c:pt idx="207">
                  <c:v>-0.1285000000000025</c:v>
                </c:pt>
                <c:pt idx="208">
                  <c:v>-0.28419999999999845</c:v>
                </c:pt>
                <c:pt idx="209">
                  <c:v>-1.1300000000005639E-2</c:v>
                </c:pt>
                <c:pt idx="210">
                  <c:v>0.23579999999999757</c:v>
                </c:pt>
                <c:pt idx="211">
                  <c:v>0.21999999999999886</c:v>
                </c:pt>
                <c:pt idx="212">
                  <c:v>0.72659999999999059</c:v>
                </c:pt>
                <c:pt idx="213">
                  <c:v>0.66430000000001144</c:v>
                </c:pt>
                <c:pt idx="214">
                  <c:v>0.40399999999999636</c:v>
                </c:pt>
                <c:pt idx="215">
                  <c:v>0.10599999999999454</c:v>
                </c:pt>
                <c:pt idx="216">
                  <c:v>-0.35649999999999693</c:v>
                </c:pt>
                <c:pt idx="217">
                  <c:v>-7.0599999999998886E-2</c:v>
                </c:pt>
                <c:pt idx="218">
                  <c:v>-0.25300000000000011</c:v>
                </c:pt>
                <c:pt idx="219">
                  <c:v>-0.25540000000000873</c:v>
                </c:pt>
                <c:pt idx="220">
                  <c:v>4.219999999999402E-2</c:v>
                </c:pt>
                <c:pt idx="221">
                  <c:v>0.33100000000000307</c:v>
                </c:pt>
                <c:pt idx="222">
                  <c:v>0.2967999999999904</c:v>
                </c:pt>
                <c:pt idx="223">
                  <c:v>-0.10639999999999361</c:v>
                </c:pt>
                <c:pt idx="224">
                  <c:v>0.33079999999999643</c:v>
                </c:pt>
                <c:pt idx="225">
                  <c:v>0.13329999999999131</c:v>
                </c:pt>
                <c:pt idx="226">
                  <c:v>0.16349999999999909</c:v>
                </c:pt>
                <c:pt idx="227">
                  <c:v>5.4300000000012005E-2</c:v>
                </c:pt>
                <c:pt idx="228">
                  <c:v>9.2000000000069804E-3</c:v>
                </c:pt>
                <c:pt idx="229">
                  <c:v>7.3700000000002319E-2</c:v>
                </c:pt>
                <c:pt idx="230">
                  <c:v>-6.9599999999994111E-2</c:v>
                </c:pt>
                <c:pt idx="231">
                  <c:v>0.16479999999999961</c:v>
                </c:pt>
                <c:pt idx="232">
                  <c:v>0.23380000000000223</c:v>
                </c:pt>
                <c:pt idx="233">
                  <c:v>2.6499999999998636E-2</c:v>
                </c:pt>
                <c:pt idx="234">
                  <c:v>0.24200000000000443</c:v>
                </c:pt>
                <c:pt idx="235">
                  <c:v>9.3499999999991701E-2</c:v>
                </c:pt>
                <c:pt idx="236">
                  <c:v>7.2599999999994225E-2</c:v>
                </c:pt>
                <c:pt idx="237">
                  <c:v>-9.0400000000002478E-2</c:v>
                </c:pt>
                <c:pt idx="238">
                  <c:v>8.3800000000010755E-2</c:v>
                </c:pt>
                <c:pt idx="239">
                  <c:v>2.0899999999997476E-2</c:v>
                </c:pt>
                <c:pt idx="240">
                  <c:v>-7.0300000000003138E-2</c:v>
                </c:pt>
                <c:pt idx="241">
                  <c:v>0.2406999999999897</c:v>
                </c:pt>
                <c:pt idx="242">
                  <c:v>7.3999999999998067E-2</c:v>
                </c:pt>
                <c:pt idx="243">
                  <c:v>0.16639999999999588</c:v>
                </c:pt>
                <c:pt idx="244">
                  <c:v>0.15789999999999793</c:v>
                </c:pt>
                <c:pt idx="245">
                  <c:v>3.9499999999989654E-2</c:v>
                </c:pt>
                <c:pt idx="246">
                  <c:v>9.919999999999618E-2</c:v>
                </c:pt>
                <c:pt idx="247">
                  <c:v>0.36589999999999634</c:v>
                </c:pt>
                <c:pt idx="248">
                  <c:v>0.53390000000000271</c:v>
                </c:pt>
                <c:pt idx="249">
                  <c:v>0.2132000000000005</c:v>
                </c:pt>
                <c:pt idx="250">
                  <c:v>0.11180000000000234</c:v>
                </c:pt>
                <c:pt idx="251">
                  <c:v>0.24410000000000309</c:v>
                </c:pt>
                <c:pt idx="252">
                  <c:v>0.36529999999999063</c:v>
                </c:pt>
                <c:pt idx="253">
                  <c:v>0.12890000000000157</c:v>
                </c:pt>
                <c:pt idx="254">
                  <c:v>0.18240000000000123</c:v>
                </c:pt>
                <c:pt idx="255">
                  <c:v>-7.2500000000005116E-2</c:v>
                </c:pt>
                <c:pt idx="256">
                  <c:v>0.17949999999999022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B3-47FB-9708-37BBC39CD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209024"/>
        <c:axId val="144210560"/>
      </c:lineChart>
      <c:dateAx>
        <c:axId val="144209024"/>
        <c:scaling>
          <c:orientation val="minMax"/>
          <c:max val="43952"/>
          <c:min val="43876"/>
        </c:scaling>
        <c:delete val="0"/>
        <c:axPos val="b"/>
        <c:numFmt formatCode="dd\.mm\.yyyy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4210560"/>
        <c:crosses val="autoZero"/>
        <c:auto val="1"/>
        <c:lblOffset val="100"/>
        <c:baseTimeUnit val="days"/>
      </c:dateAx>
      <c:valAx>
        <c:axId val="144210560"/>
        <c:scaling>
          <c:orientation val="minMax"/>
          <c:max val="7"/>
          <c:min val="-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420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В2!$B$6</c:f>
              <c:strCache>
                <c:ptCount val="1"/>
                <c:pt idx="0">
                  <c:v>iShares iBoxx $ Investment Grade Corporate Bond ETF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В2!$A$9:$A$276</c:f>
              <c:numCache>
                <c:formatCode>m/d/yyyy</c:formatCode>
                <c:ptCount val="268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43836</c:v>
                </c:pt>
                <c:pt idx="4">
                  <c:v>43837</c:v>
                </c:pt>
                <c:pt idx="5">
                  <c:v>43838</c:v>
                </c:pt>
                <c:pt idx="6">
                  <c:v>43839</c:v>
                </c:pt>
                <c:pt idx="7">
                  <c:v>43840</c:v>
                </c:pt>
                <c:pt idx="8">
                  <c:v>43843</c:v>
                </c:pt>
                <c:pt idx="9">
                  <c:v>43844</c:v>
                </c:pt>
                <c:pt idx="10">
                  <c:v>43845</c:v>
                </c:pt>
                <c:pt idx="11">
                  <c:v>43846</c:v>
                </c:pt>
                <c:pt idx="12">
                  <c:v>43847</c:v>
                </c:pt>
                <c:pt idx="13">
                  <c:v>43850</c:v>
                </c:pt>
                <c:pt idx="14">
                  <c:v>43851</c:v>
                </c:pt>
                <c:pt idx="15">
                  <c:v>43852</c:v>
                </c:pt>
                <c:pt idx="16">
                  <c:v>43853</c:v>
                </c:pt>
                <c:pt idx="17">
                  <c:v>43854</c:v>
                </c:pt>
                <c:pt idx="18">
                  <c:v>43857</c:v>
                </c:pt>
                <c:pt idx="19">
                  <c:v>43858</c:v>
                </c:pt>
                <c:pt idx="20">
                  <c:v>43859</c:v>
                </c:pt>
                <c:pt idx="21">
                  <c:v>43860</c:v>
                </c:pt>
                <c:pt idx="22">
                  <c:v>43861</c:v>
                </c:pt>
                <c:pt idx="23">
                  <c:v>43864</c:v>
                </c:pt>
                <c:pt idx="24">
                  <c:v>43865</c:v>
                </c:pt>
                <c:pt idx="25">
                  <c:v>43866</c:v>
                </c:pt>
                <c:pt idx="26">
                  <c:v>43867</c:v>
                </c:pt>
                <c:pt idx="27">
                  <c:v>43868</c:v>
                </c:pt>
                <c:pt idx="28">
                  <c:v>43871</c:v>
                </c:pt>
                <c:pt idx="29">
                  <c:v>43872</c:v>
                </c:pt>
                <c:pt idx="30">
                  <c:v>43873</c:v>
                </c:pt>
                <c:pt idx="31">
                  <c:v>43874</c:v>
                </c:pt>
                <c:pt idx="32">
                  <c:v>43875</c:v>
                </c:pt>
                <c:pt idx="33">
                  <c:v>43878</c:v>
                </c:pt>
                <c:pt idx="34">
                  <c:v>43879</c:v>
                </c:pt>
                <c:pt idx="35">
                  <c:v>43880</c:v>
                </c:pt>
                <c:pt idx="36">
                  <c:v>43881</c:v>
                </c:pt>
                <c:pt idx="37">
                  <c:v>43882</c:v>
                </c:pt>
                <c:pt idx="38">
                  <c:v>43885</c:v>
                </c:pt>
                <c:pt idx="39">
                  <c:v>43886</c:v>
                </c:pt>
                <c:pt idx="40">
                  <c:v>43887</c:v>
                </c:pt>
                <c:pt idx="41">
                  <c:v>43888</c:v>
                </c:pt>
                <c:pt idx="42">
                  <c:v>43889</c:v>
                </c:pt>
                <c:pt idx="43">
                  <c:v>43892</c:v>
                </c:pt>
                <c:pt idx="44">
                  <c:v>43893</c:v>
                </c:pt>
                <c:pt idx="45">
                  <c:v>43894</c:v>
                </c:pt>
                <c:pt idx="46">
                  <c:v>43895</c:v>
                </c:pt>
                <c:pt idx="47">
                  <c:v>43896</c:v>
                </c:pt>
                <c:pt idx="48">
                  <c:v>43899</c:v>
                </c:pt>
                <c:pt idx="49">
                  <c:v>43900</c:v>
                </c:pt>
                <c:pt idx="50">
                  <c:v>43901</c:v>
                </c:pt>
                <c:pt idx="51">
                  <c:v>43902</c:v>
                </c:pt>
                <c:pt idx="52">
                  <c:v>43903</c:v>
                </c:pt>
                <c:pt idx="53">
                  <c:v>43906</c:v>
                </c:pt>
                <c:pt idx="54">
                  <c:v>43907</c:v>
                </c:pt>
                <c:pt idx="55">
                  <c:v>43908</c:v>
                </c:pt>
                <c:pt idx="56">
                  <c:v>43909</c:v>
                </c:pt>
                <c:pt idx="57">
                  <c:v>43910</c:v>
                </c:pt>
                <c:pt idx="58">
                  <c:v>43913</c:v>
                </c:pt>
                <c:pt idx="59">
                  <c:v>43914</c:v>
                </c:pt>
                <c:pt idx="60">
                  <c:v>43915</c:v>
                </c:pt>
                <c:pt idx="61">
                  <c:v>43916</c:v>
                </c:pt>
                <c:pt idx="62">
                  <c:v>43917</c:v>
                </c:pt>
                <c:pt idx="63">
                  <c:v>43920</c:v>
                </c:pt>
                <c:pt idx="64">
                  <c:v>43921</c:v>
                </c:pt>
                <c:pt idx="65">
                  <c:v>43922</c:v>
                </c:pt>
                <c:pt idx="66">
                  <c:v>43923</c:v>
                </c:pt>
                <c:pt idx="67">
                  <c:v>43924</c:v>
                </c:pt>
                <c:pt idx="68">
                  <c:v>43927</c:v>
                </c:pt>
                <c:pt idx="69">
                  <c:v>43928</c:v>
                </c:pt>
                <c:pt idx="70">
                  <c:v>43929</c:v>
                </c:pt>
                <c:pt idx="71">
                  <c:v>43930</c:v>
                </c:pt>
                <c:pt idx="72">
                  <c:v>43931</c:v>
                </c:pt>
                <c:pt idx="73">
                  <c:v>43934</c:v>
                </c:pt>
                <c:pt idx="74">
                  <c:v>43935</c:v>
                </c:pt>
                <c:pt idx="75">
                  <c:v>43936</c:v>
                </c:pt>
                <c:pt idx="76">
                  <c:v>43937</c:v>
                </c:pt>
                <c:pt idx="77">
                  <c:v>43938</c:v>
                </c:pt>
                <c:pt idx="78">
                  <c:v>43941</c:v>
                </c:pt>
                <c:pt idx="79">
                  <c:v>43942</c:v>
                </c:pt>
                <c:pt idx="80">
                  <c:v>43943</c:v>
                </c:pt>
                <c:pt idx="81">
                  <c:v>43944</c:v>
                </c:pt>
                <c:pt idx="82">
                  <c:v>43945</c:v>
                </c:pt>
                <c:pt idx="83">
                  <c:v>43948</c:v>
                </c:pt>
                <c:pt idx="84">
                  <c:v>43949</c:v>
                </c:pt>
                <c:pt idx="85">
                  <c:v>43950</c:v>
                </c:pt>
                <c:pt idx="86">
                  <c:v>43951</c:v>
                </c:pt>
                <c:pt idx="87">
                  <c:v>43952</c:v>
                </c:pt>
                <c:pt idx="88">
                  <c:v>43955</c:v>
                </c:pt>
                <c:pt idx="89">
                  <c:v>43956</c:v>
                </c:pt>
                <c:pt idx="90">
                  <c:v>43957</c:v>
                </c:pt>
                <c:pt idx="91">
                  <c:v>43958</c:v>
                </c:pt>
                <c:pt idx="92">
                  <c:v>43959</c:v>
                </c:pt>
                <c:pt idx="93">
                  <c:v>43962</c:v>
                </c:pt>
                <c:pt idx="94">
                  <c:v>43963</c:v>
                </c:pt>
                <c:pt idx="95">
                  <c:v>43964</c:v>
                </c:pt>
                <c:pt idx="96">
                  <c:v>43965</c:v>
                </c:pt>
                <c:pt idx="97">
                  <c:v>43966</c:v>
                </c:pt>
                <c:pt idx="98">
                  <c:v>43969</c:v>
                </c:pt>
                <c:pt idx="99">
                  <c:v>43970</c:v>
                </c:pt>
                <c:pt idx="100">
                  <c:v>43971</c:v>
                </c:pt>
                <c:pt idx="101">
                  <c:v>43972</c:v>
                </c:pt>
                <c:pt idx="102">
                  <c:v>43973</c:v>
                </c:pt>
                <c:pt idx="103">
                  <c:v>43976</c:v>
                </c:pt>
                <c:pt idx="104">
                  <c:v>43977</c:v>
                </c:pt>
                <c:pt idx="105">
                  <c:v>43978</c:v>
                </c:pt>
                <c:pt idx="106">
                  <c:v>43979</c:v>
                </c:pt>
                <c:pt idx="107">
                  <c:v>43980</c:v>
                </c:pt>
                <c:pt idx="108">
                  <c:v>43983</c:v>
                </c:pt>
                <c:pt idx="109">
                  <c:v>43984</c:v>
                </c:pt>
                <c:pt idx="110">
                  <c:v>43985</c:v>
                </c:pt>
                <c:pt idx="111">
                  <c:v>43986</c:v>
                </c:pt>
                <c:pt idx="112">
                  <c:v>43987</c:v>
                </c:pt>
                <c:pt idx="113">
                  <c:v>43990</c:v>
                </c:pt>
                <c:pt idx="114">
                  <c:v>43991</c:v>
                </c:pt>
                <c:pt idx="115">
                  <c:v>43992</c:v>
                </c:pt>
                <c:pt idx="116">
                  <c:v>43993</c:v>
                </c:pt>
                <c:pt idx="117">
                  <c:v>43994</c:v>
                </c:pt>
                <c:pt idx="118">
                  <c:v>43997</c:v>
                </c:pt>
                <c:pt idx="119">
                  <c:v>43998</c:v>
                </c:pt>
                <c:pt idx="120">
                  <c:v>43999</c:v>
                </c:pt>
                <c:pt idx="121">
                  <c:v>44000</c:v>
                </c:pt>
                <c:pt idx="122">
                  <c:v>44001</c:v>
                </c:pt>
                <c:pt idx="123">
                  <c:v>44004</c:v>
                </c:pt>
                <c:pt idx="124">
                  <c:v>44005</c:v>
                </c:pt>
                <c:pt idx="125">
                  <c:v>44006</c:v>
                </c:pt>
                <c:pt idx="126">
                  <c:v>44007</c:v>
                </c:pt>
                <c:pt idx="127">
                  <c:v>44008</c:v>
                </c:pt>
                <c:pt idx="128">
                  <c:v>44011</c:v>
                </c:pt>
                <c:pt idx="129">
                  <c:v>44012</c:v>
                </c:pt>
                <c:pt idx="130">
                  <c:v>44013</c:v>
                </c:pt>
                <c:pt idx="131">
                  <c:v>44014</c:v>
                </c:pt>
                <c:pt idx="132">
                  <c:v>44015</c:v>
                </c:pt>
                <c:pt idx="133">
                  <c:v>44018</c:v>
                </c:pt>
                <c:pt idx="134">
                  <c:v>44019</c:v>
                </c:pt>
                <c:pt idx="135">
                  <c:v>44020</c:v>
                </c:pt>
                <c:pt idx="136">
                  <c:v>44021</c:v>
                </c:pt>
                <c:pt idx="137">
                  <c:v>44022</c:v>
                </c:pt>
                <c:pt idx="138">
                  <c:v>44025</c:v>
                </c:pt>
                <c:pt idx="139">
                  <c:v>44026</c:v>
                </c:pt>
                <c:pt idx="140">
                  <c:v>44027</c:v>
                </c:pt>
                <c:pt idx="141">
                  <c:v>44028</c:v>
                </c:pt>
                <c:pt idx="142">
                  <c:v>44029</c:v>
                </c:pt>
                <c:pt idx="143">
                  <c:v>44032</c:v>
                </c:pt>
                <c:pt idx="144">
                  <c:v>44033</c:v>
                </c:pt>
                <c:pt idx="145">
                  <c:v>44034</c:v>
                </c:pt>
                <c:pt idx="146">
                  <c:v>44035</c:v>
                </c:pt>
                <c:pt idx="147">
                  <c:v>44036</c:v>
                </c:pt>
                <c:pt idx="148">
                  <c:v>44039</c:v>
                </c:pt>
                <c:pt idx="149">
                  <c:v>44040</c:v>
                </c:pt>
                <c:pt idx="150">
                  <c:v>44041</c:v>
                </c:pt>
                <c:pt idx="151">
                  <c:v>44042</c:v>
                </c:pt>
                <c:pt idx="152">
                  <c:v>44043</c:v>
                </c:pt>
                <c:pt idx="153">
                  <c:v>44046</c:v>
                </c:pt>
                <c:pt idx="154">
                  <c:v>44047</c:v>
                </c:pt>
                <c:pt idx="155">
                  <c:v>44048</c:v>
                </c:pt>
                <c:pt idx="156">
                  <c:v>44049</c:v>
                </c:pt>
                <c:pt idx="157">
                  <c:v>44050</c:v>
                </c:pt>
                <c:pt idx="158">
                  <c:v>44053</c:v>
                </c:pt>
                <c:pt idx="159">
                  <c:v>44054</c:v>
                </c:pt>
                <c:pt idx="160">
                  <c:v>44055</c:v>
                </c:pt>
                <c:pt idx="161">
                  <c:v>44056</c:v>
                </c:pt>
                <c:pt idx="162">
                  <c:v>44057</c:v>
                </c:pt>
                <c:pt idx="163">
                  <c:v>44060</c:v>
                </c:pt>
                <c:pt idx="164">
                  <c:v>44061</c:v>
                </c:pt>
                <c:pt idx="165">
                  <c:v>44062</c:v>
                </c:pt>
                <c:pt idx="166">
                  <c:v>44063</c:v>
                </c:pt>
                <c:pt idx="167">
                  <c:v>44064</c:v>
                </c:pt>
                <c:pt idx="168">
                  <c:v>44067</c:v>
                </c:pt>
                <c:pt idx="169">
                  <c:v>44068</c:v>
                </c:pt>
                <c:pt idx="170">
                  <c:v>44069</c:v>
                </c:pt>
                <c:pt idx="171">
                  <c:v>44070</c:v>
                </c:pt>
                <c:pt idx="172">
                  <c:v>44071</c:v>
                </c:pt>
                <c:pt idx="173">
                  <c:v>44074</c:v>
                </c:pt>
                <c:pt idx="174">
                  <c:v>44075</c:v>
                </c:pt>
                <c:pt idx="175">
                  <c:v>44076</c:v>
                </c:pt>
                <c:pt idx="176">
                  <c:v>44077</c:v>
                </c:pt>
                <c:pt idx="177">
                  <c:v>44078</c:v>
                </c:pt>
                <c:pt idx="178">
                  <c:v>44081</c:v>
                </c:pt>
                <c:pt idx="179">
                  <c:v>44082</c:v>
                </c:pt>
                <c:pt idx="180">
                  <c:v>44083</c:v>
                </c:pt>
                <c:pt idx="181">
                  <c:v>44084</c:v>
                </c:pt>
                <c:pt idx="182">
                  <c:v>44085</c:v>
                </c:pt>
                <c:pt idx="183">
                  <c:v>44088</c:v>
                </c:pt>
                <c:pt idx="184">
                  <c:v>44089</c:v>
                </c:pt>
                <c:pt idx="185">
                  <c:v>44090</c:v>
                </c:pt>
                <c:pt idx="186">
                  <c:v>44091</c:v>
                </c:pt>
                <c:pt idx="187">
                  <c:v>44092</c:v>
                </c:pt>
                <c:pt idx="188">
                  <c:v>44095</c:v>
                </c:pt>
                <c:pt idx="189">
                  <c:v>44096</c:v>
                </c:pt>
                <c:pt idx="190">
                  <c:v>44097</c:v>
                </c:pt>
                <c:pt idx="191">
                  <c:v>44098</c:v>
                </c:pt>
                <c:pt idx="192">
                  <c:v>44099</c:v>
                </c:pt>
                <c:pt idx="193">
                  <c:v>44102</c:v>
                </c:pt>
                <c:pt idx="194">
                  <c:v>44103</c:v>
                </c:pt>
                <c:pt idx="195">
                  <c:v>44104</c:v>
                </c:pt>
                <c:pt idx="196">
                  <c:v>44105</c:v>
                </c:pt>
                <c:pt idx="197">
                  <c:v>44106</c:v>
                </c:pt>
                <c:pt idx="198">
                  <c:v>44109</c:v>
                </c:pt>
                <c:pt idx="199">
                  <c:v>44110</c:v>
                </c:pt>
                <c:pt idx="200">
                  <c:v>44111</c:v>
                </c:pt>
                <c:pt idx="201">
                  <c:v>44112</c:v>
                </c:pt>
                <c:pt idx="202">
                  <c:v>44113</c:v>
                </c:pt>
                <c:pt idx="203">
                  <c:v>44116</c:v>
                </c:pt>
                <c:pt idx="204">
                  <c:v>44117</c:v>
                </c:pt>
                <c:pt idx="205">
                  <c:v>44118</c:v>
                </c:pt>
                <c:pt idx="206">
                  <c:v>44119</c:v>
                </c:pt>
                <c:pt idx="207">
                  <c:v>44120</c:v>
                </c:pt>
                <c:pt idx="208">
                  <c:v>44123</c:v>
                </c:pt>
                <c:pt idx="209">
                  <c:v>44124</c:v>
                </c:pt>
                <c:pt idx="210">
                  <c:v>44125</c:v>
                </c:pt>
                <c:pt idx="211">
                  <c:v>44126</c:v>
                </c:pt>
                <c:pt idx="212">
                  <c:v>44127</c:v>
                </c:pt>
                <c:pt idx="213">
                  <c:v>44130</c:v>
                </c:pt>
                <c:pt idx="214">
                  <c:v>44131</c:v>
                </c:pt>
                <c:pt idx="215">
                  <c:v>44132</c:v>
                </c:pt>
                <c:pt idx="216">
                  <c:v>44133</c:v>
                </c:pt>
                <c:pt idx="217">
                  <c:v>44134</c:v>
                </c:pt>
                <c:pt idx="218">
                  <c:v>44137</c:v>
                </c:pt>
                <c:pt idx="219">
                  <c:v>44138</c:v>
                </c:pt>
                <c:pt idx="220">
                  <c:v>44139</c:v>
                </c:pt>
                <c:pt idx="221">
                  <c:v>44140</c:v>
                </c:pt>
                <c:pt idx="222">
                  <c:v>44141</c:v>
                </c:pt>
                <c:pt idx="223">
                  <c:v>44144</c:v>
                </c:pt>
                <c:pt idx="224">
                  <c:v>44145</c:v>
                </c:pt>
                <c:pt idx="225">
                  <c:v>44146</c:v>
                </c:pt>
                <c:pt idx="226">
                  <c:v>44147</c:v>
                </c:pt>
                <c:pt idx="227">
                  <c:v>44148</c:v>
                </c:pt>
                <c:pt idx="228">
                  <c:v>44151</c:v>
                </c:pt>
                <c:pt idx="229">
                  <c:v>44152</c:v>
                </c:pt>
                <c:pt idx="230">
                  <c:v>44153</c:v>
                </c:pt>
                <c:pt idx="231">
                  <c:v>44154</c:v>
                </c:pt>
                <c:pt idx="232">
                  <c:v>44155</c:v>
                </c:pt>
                <c:pt idx="233">
                  <c:v>44158</c:v>
                </c:pt>
                <c:pt idx="234">
                  <c:v>44159</c:v>
                </c:pt>
                <c:pt idx="235">
                  <c:v>44160</c:v>
                </c:pt>
                <c:pt idx="236">
                  <c:v>44161</c:v>
                </c:pt>
                <c:pt idx="237">
                  <c:v>44162</c:v>
                </c:pt>
                <c:pt idx="238">
                  <c:v>44165</c:v>
                </c:pt>
                <c:pt idx="239">
                  <c:v>44166</c:v>
                </c:pt>
                <c:pt idx="240">
                  <c:v>44167</c:v>
                </c:pt>
                <c:pt idx="241">
                  <c:v>44168</c:v>
                </c:pt>
                <c:pt idx="242">
                  <c:v>44169</c:v>
                </c:pt>
                <c:pt idx="243">
                  <c:v>44172</c:v>
                </c:pt>
                <c:pt idx="244">
                  <c:v>44173</c:v>
                </c:pt>
                <c:pt idx="245">
                  <c:v>44174</c:v>
                </c:pt>
                <c:pt idx="246">
                  <c:v>44175</c:v>
                </c:pt>
                <c:pt idx="247">
                  <c:v>44176</c:v>
                </c:pt>
                <c:pt idx="248">
                  <c:v>44179</c:v>
                </c:pt>
                <c:pt idx="249">
                  <c:v>44180</c:v>
                </c:pt>
                <c:pt idx="250">
                  <c:v>44181</c:v>
                </c:pt>
                <c:pt idx="251">
                  <c:v>44182</c:v>
                </c:pt>
                <c:pt idx="252">
                  <c:v>44183</c:v>
                </c:pt>
                <c:pt idx="253">
                  <c:v>44186</c:v>
                </c:pt>
                <c:pt idx="254">
                  <c:v>44187</c:v>
                </c:pt>
                <c:pt idx="255">
                  <c:v>44188</c:v>
                </c:pt>
                <c:pt idx="256">
                  <c:v>44189</c:v>
                </c:pt>
                <c:pt idx="257">
                  <c:v>44190</c:v>
                </c:pt>
                <c:pt idx="258">
                  <c:v>44193</c:v>
                </c:pt>
                <c:pt idx="259">
                  <c:v>44194</c:v>
                </c:pt>
                <c:pt idx="260">
                  <c:v>44195</c:v>
                </c:pt>
                <c:pt idx="261">
                  <c:v>44196</c:v>
                </c:pt>
                <c:pt idx="262">
                  <c:v>44197</c:v>
                </c:pt>
                <c:pt idx="263">
                  <c:v>44200</c:v>
                </c:pt>
                <c:pt idx="264">
                  <c:v>44201</c:v>
                </c:pt>
                <c:pt idx="265">
                  <c:v>44202</c:v>
                </c:pt>
                <c:pt idx="266">
                  <c:v>44203</c:v>
                </c:pt>
                <c:pt idx="267">
                  <c:v>44204</c:v>
                </c:pt>
              </c:numCache>
            </c:numRef>
          </c:cat>
          <c:val>
            <c:numRef>
              <c:f>В2!$B$9:$B$276</c:f>
              <c:numCache>
                <c:formatCode>General</c:formatCode>
                <c:ptCount val="268"/>
                <c:pt idx="0">
                  <c:v>28625</c:v>
                </c:pt>
                <c:pt idx="1">
                  <c:v>32504</c:v>
                </c:pt>
                <c:pt idx="2">
                  <c:v>34102</c:v>
                </c:pt>
                <c:pt idx="3">
                  <c:v>32634</c:v>
                </c:pt>
                <c:pt idx="4">
                  <c:v>22586</c:v>
                </c:pt>
                <c:pt idx="5">
                  <c:v>30374</c:v>
                </c:pt>
                <c:pt idx="6">
                  <c:v>33051</c:v>
                </c:pt>
                <c:pt idx="7">
                  <c:v>24043</c:v>
                </c:pt>
                <c:pt idx="8">
                  <c:v>18423</c:v>
                </c:pt>
                <c:pt idx="9">
                  <c:v>22437</c:v>
                </c:pt>
                <c:pt idx="10">
                  <c:v>22676</c:v>
                </c:pt>
                <c:pt idx="11">
                  <c:v>25532</c:v>
                </c:pt>
                <c:pt idx="12">
                  <c:v>31278</c:v>
                </c:pt>
                <c:pt idx="13">
                  <c:v>31278</c:v>
                </c:pt>
                <c:pt idx="14">
                  <c:v>31161</c:v>
                </c:pt>
                <c:pt idx="15">
                  <c:v>26394</c:v>
                </c:pt>
                <c:pt idx="16">
                  <c:v>28730</c:v>
                </c:pt>
                <c:pt idx="17">
                  <c:v>30126</c:v>
                </c:pt>
                <c:pt idx="18">
                  <c:v>33031</c:v>
                </c:pt>
                <c:pt idx="19">
                  <c:v>30500</c:v>
                </c:pt>
                <c:pt idx="20">
                  <c:v>26574</c:v>
                </c:pt>
                <c:pt idx="21">
                  <c:v>33811</c:v>
                </c:pt>
                <c:pt idx="22">
                  <c:v>43746</c:v>
                </c:pt>
                <c:pt idx="23">
                  <c:v>32847</c:v>
                </c:pt>
                <c:pt idx="24">
                  <c:v>24864</c:v>
                </c:pt>
                <c:pt idx="25">
                  <c:v>25778</c:v>
                </c:pt>
                <c:pt idx="26">
                  <c:v>25551</c:v>
                </c:pt>
                <c:pt idx="27">
                  <c:v>29967</c:v>
                </c:pt>
                <c:pt idx="28">
                  <c:v>24332</c:v>
                </c:pt>
                <c:pt idx="29">
                  <c:v>20267</c:v>
                </c:pt>
                <c:pt idx="30">
                  <c:v>18639</c:v>
                </c:pt>
                <c:pt idx="31">
                  <c:v>17748</c:v>
                </c:pt>
                <c:pt idx="32">
                  <c:v>22185</c:v>
                </c:pt>
                <c:pt idx="33">
                  <c:v>22185</c:v>
                </c:pt>
                <c:pt idx="34">
                  <c:v>21955</c:v>
                </c:pt>
                <c:pt idx="35">
                  <c:v>29441</c:v>
                </c:pt>
                <c:pt idx="36">
                  <c:v>27104</c:v>
                </c:pt>
                <c:pt idx="37">
                  <c:v>29231</c:v>
                </c:pt>
                <c:pt idx="38">
                  <c:v>34745</c:v>
                </c:pt>
                <c:pt idx="39">
                  <c:v>37909</c:v>
                </c:pt>
                <c:pt idx="40">
                  <c:v>43821</c:v>
                </c:pt>
                <c:pt idx="41">
                  <c:v>69789</c:v>
                </c:pt>
                <c:pt idx="42">
                  <c:v>78046</c:v>
                </c:pt>
                <c:pt idx="43">
                  <c:v>56969</c:v>
                </c:pt>
                <c:pt idx="44">
                  <c:v>99182</c:v>
                </c:pt>
                <c:pt idx="45">
                  <c:v>60751</c:v>
                </c:pt>
                <c:pt idx="46">
                  <c:v>54798</c:v>
                </c:pt>
                <c:pt idx="47">
                  <c:v>87006</c:v>
                </c:pt>
                <c:pt idx="48">
                  <c:v>97751</c:v>
                </c:pt>
                <c:pt idx="49">
                  <c:v>94673</c:v>
                </c:pt>
                <c:pt idx="50">
                  <c:v>98989</c:v>
                </c:pt>
                <c:pt idx="51">
                  <c:v>115917</c:v>
                </c:pt>
                <c:pt idx="52">
                  <c:v>90436</c:v>
                </c:pt>
                <c:pt idx="53">
                  <c:v>69910</c:v>
                </c:pt>
                <c:pt idx="54">
                  <c:v>74588</c:v>
                </c:pt>
                <c:pt idx="55">
                  <c:v>73029</c:v>
                </c:pt>
                <c:pt idx="56">
                  <c:v>96132</c:v>
                </c:pt>
                <c:pt idx="57">
                  <c:v>114284</c:v>
                </c:pt>
                <c:pt idx="58">
                  <c:v>147528</c:v>
                </c:pt>
                <c:pt idx="59">
                  <c:v>124579</c:v>
                </c:pt>
                <c:pt idx="60">
                  <c:v>158824</c:v>
                </c:pt>
                <c:pt idx="61">
                  <c:v>91018</c:v>
                </c:pt>
                <c:pt idx="62">
                  <c:v>101207</c:v>
                </c:pt>
                <c:pt idx="63">
                  <c:v>68189</c:v>
                </c:pt>
                <c:pt idx="64">
                  <c:v>74700</c:v>
                </c:pt>
                <c:pt idx="65">
                  <c:v>76365</c:v>
                </c:pt>
                <c:pt idx="66">
                  <c:v>79289</c:v>
                </c:pt>
                <c:pt idx="67">
                  <c:v>44887</c:v>
                </c:pt>
                <c:pt idx="68">
                  <c:v>56237</c:v>
                </c:pt>
                <c:pt idx="69">
                  <c:v>52586</c:v>
                </c:pt>
                <c:pt idx="70">
                  <c:v>47109</c:v>
                </c:pt>
                <c:pt idx="71">
                  <c:v>169961</c:v>
                </c:pt>
                <c:pt idx="72">
                  <c:v>169961</c:v>
                </c:pt>
                <c:pt idx="73">
                  <c:v>74055</c:v>
                </c:pt>
                <c:pt idx="74">
                  <c:v>54727</c:v>
                </c:pt>
                <c:pt idx="75">
                  <c:v>53514</c:v>
                </c:pt>
                <c:pt idx="76">
                  <c:v>38838</c:v>
                </c:pt>
                <c:pt idx="77">
                  <c:v>44037</c:v>
                </c:pt>
                <c:pt idx="78">
                  <c:v>39218</c:v>
                </c:pt>
                <c:pt idx="79">
                  <c:v>53457</c:v>
                </c:pt>
                <c:pt idx="80">
                  <c:v>48524</c:v>
                </c:pt>
                <c:pt idx="81">
                  <c:v>29508</c:v>
                </c:pt>
                <c:pt idx="82">
                  <c:v>33852</c:v>
                </c:pt>
                <c:pt idx="83">
                  <c:v>44121</c:v>
                </c:pt>
                <c:pt idx="84">
                  <c:v>36420</c:v>
                </c:pt>
                <c:pt idx="85">
                  <c:v>30544</c:v>
                </c:pt>
                <c:pt idx="86">
                  <c:v>44706</c:v>
                </c:pt>
                <c:pt idx="87">
                  <c:v>45613</c:v>
                </c:pt>
                <c:pt idx="88">
                  <c:v>34699</c:v>
                </c:pt>
                <c:pt idx="89">
                  <c:v>28712</c:v>
                </c:pt>
                <c:pt idx="90">
                  <c:v>40190</c:v>
                </c:pt>
                <c:pt idx="91">
                  <c:v>42924</c:v>
                </c:pt>
                <c:pt idx="92">
                  <c:v>47014</c:v>
                </c:pt>
                <c:pt idx="93">
                  <c:v>49630</c:v>
                </c:pt>
                <c:pt idx="94">
                  <c:v>63667</c:v>
                </c:pt>
                <c:pt idx="95">
                  <c:v>52646</c:v>
                </c:pt>
                <c:pt idx="96">
                  <c:v>55931</c:v>
                </c:pt>
                <c:pt idx="97">
                  <c:v>44114</c:v>
                </c:pt>
                <c:pt idx="98">
                  <c:v>47944</c:v>
                </c:pt>
                <c:pt idx="99">
                  <c:v>44967</c:v>
                </c:pt>
                <c:pt idx="100">
                  <c:v>44626</c:v>
                </c:pt>
                <c:pt idx="101">
                  <c:v>34169</c:v>
                </c:pt>
                <c:pt idx="102">
                  <c:v>37199</c:v>
                </c:pt>
                <c:pt idx="103">
                  <c:v>37199</c:v>
                </c:pt>
                <c:pt idx="104">
                  <c:v>47016</c:v>
                </c:pt>
                <c:pt idx="105">
                  <c:v>37810</c:v>
                </c:pt>
                <c:pt idx="106">
                  <c:v>38729</c:v>
                </c:pt>
                <c:pt idx="107">
                  <c:v>48608</c:v>
                </c:pt>
                <c:pt idx="108">
                  <c:v>49306</c:v>
                </c:pt>
                <c:pt idx="109">
                  <c:v>40562</c:v>
                </c:pt>
                <c:pt idx="110">
                  <c:v>54158</c:v>
                </c:pt>
                <c:pt idx="111">
                  <c:v>39055</c:v>
                </c:pt>
                <c:pt idx="112">
                  <c:v>62261</c:v>
                </c:pt>
                <c:pt idx="113">
                  <c:v>53697</c:v>
                </c:pt>
                <c:pt idx="114">
                  <c:v>46893</c:v>
                </c:pt>
                <c:pt idx="115">
                  <c:v>51685</c:v>
                </c:pt>
                <c:pt idx="116">
                  <c:v>79017</c:v>
                </c:pt>
                <c:pt idx="117">
                  <c:v>55994</c:v>
                </c:pt>
                <c:pt idx="118">
                  <c:v>77338</c:v>
                </c:pt>
                <c:pt idx="119">
                  <c:v>64605</c:v>
                </c:pt>
                <c:pt idx="120">
                  <c:v>55378</c:v>
                </c:pt>
                <c:pt idx="121">
                  <c:v>38482</c:v>
                </c:pt>
                <c:pt idx="122">
                  <c:v>50238</c:v>
                </c:pt>
                <c:pt idx="123">
                  <c:v>28739</c:v>
                </c:pt>
                <c:pt idx="124">
                  <c:v>44349</c:v>
                </c:pt>
                <c:pt idx="125">
                  <c:v>42896</c:v>
                </c:pt>
                <c:pt idx="126">
                  <c:v>38445</c:v>
                </c:pt>
                <c:pt idx="127">
                  <c:v>28378</c:v>
                </c:pt>
                <c:pt idx="128">
                  <c:v>37068</c:v>
                </c:pt>
                <c:pt idx="129">
                  <c:v>43082</c:v>
                </c:pt>
                <c:pt idx="130">
                  <c:v>46054</c:v>
                </c:pt>
                <c:pt idx="131">
                  <c:v>39659</c:v>
                </c:pt>
                <c:pt idx="132">
                  <c:v>39659</c:v>
                </c:pt>
                <c:pt idx="133">
                  <c:v>43986</c:v>
                </c:pt>
                <c:pt idx="134">
                  <c:v>43199</c:v>
                </c:pt>
                <c:pt idx="135">
                  <c:v>35364</c:v>
                </c:pt>
                <c:pt idx="136">
                  <c:v>38187</c:v>
                </c:pt>
                <c:pt idx="137">
                  <c:v>28791</c:v>
                </c:pt>
                <c:pt idx="138">
                  <c:v>49721</c:v>
                </c:pt>
                <c:pt idx="139">
                  <c:v>41469</c:v>
                </c:pt>
                <c:pt idx="140">
                  <c:v>28097</c:v>
                </c:pt>
                <c:pt idx="141">
                  <c:v>28316</c:v>
                </c:pt>
                <c:pt idx="142">
                  <c:v>20969</c:v>
                </c:pt>
                <c:pt idx="143">
                  <c:v>21058</c:v>
                </c:pt>
                <c:pt idx="144">
                  <c:v>28760</c:v>
                </c:pt>
                <c:pt idx="145">
                  <c:v>19953</c:v>
                </c:pt>
                <c:pt idx="146">
                  <c:v>24685</c:v>
                </c:pt>
                <c:pt idx="147">
                  <c:v>25744</c:v>
                </c:pt>
                <c:pt idx="148">
                  <c:v>23864</c:v>
                </c:pt>
                <c:pt idx="149">
                  <c:v>39984</c:v>
                </c:pt>
                <c:pt idx="150">
                  <c:v>24458</c:v>
                </c:pt>
                <c:pt idx="151">
                  <c:v>24340</c:v>
                </c:pt>
                <c:pt idx="152">
                  <c:v>31398</c:v>
                </c:pt>
                <c:pt idx="153">
                  <c:v>34000</c:v>
                </c:pt>
                <c:pt idx="154">
                  <c:v>37286</c:v>
                </c:pt>
                <c:pt idx="155">
                  <c:v>30951</c:v>
                </c:pt>
                <c:pt idx="156">
                  <c:v>30494</c:v>
                </c:pt>
                <c:pt idx="157">
                  <c:v>32888</c:v>
                </c:pt>
                <c:pt idx="158">
                  <c:v>26648</c:v>
                </c:pt>
                <c:pt idx="159">
                  <c:v>41100</c:v>
                </c:pt>
                <c:pt idx="160">
                  <c:v>41522</c:v>
                </c:pt>
                <c:pt idx="161">
                  <c:v>57377</c:v>
                </c:pt>
                <c:pt idx="162">
                  <c:v>42842</c:v>
                </c:pt>
                <c:pt idx="163">
                  <c:v>33443</c:v>
                </c:pt>
                <c:pt idx="164">
                  <c:v>38632</c:v>
                </c:pt>
                <c:pt idx="165">
                  <c:v>42631</c:v>
                </c:pt>
                <c:pt idx="166">
                  <c:v>36665</c:v>
                </c:pt>
                <c:pt idx="167">
                  <c:v>20853</c:v>
                </c:pt>
                <c:pt idx="168">
                  <c:v>32654</c:v>
                </c:pt>
                <c:pt idx="169">
                  <c:v>41832</c:v>
                </c:pt>
                <c:pt idx="170">
                  <c:v>28234</c:v>
                </c:pt>
                <c:pt idx="171">
                  <c:v>41278</c:v>
                </c:pt>
                <c:pt idx="172">
                  <c:v>29320</c:v>
                </c:pt>
                <c:pt idx="173">
                  <c:v>46657</c:v>
                </c:pt>
                <c:pt idx="174">
                  <c:v>48710</c:v>
                </c:pt>
                <c:pt idx="175">
                  <c:v>51376</c:v>
                </c:pt>
                <c:pt idx="176">
                  <c:v>51721</c:v>
                </c:pt>
                <c:pt idx="177">
                  <c:v>57319</c:v>
                </c:pt>
                <c:pt idx="178">
                  <c:v>57319</c:v>
                </c:pt>
                <c:pt idx="179">
                  <c:v>47461</c:v>
                </c:pt>
                <c:pt idx="180">
                  <c:v>41831</c:v>
                </c:pt>
                <c:pt idx="181">
                  <c:v>46546</c:v>
                </c:pt>
                <c:pt idx="182">
                  <c:v>34284</c:v>
                </c:pt>
                <c:pt idx="183">
                  <c:v>42371</c:v>
                </c:pt>
                <c:pt idx="184">
                  <c:v>27967</c:v>
                </c:pt>
                <c:pt idx="185">
                  <c:v>32208</c:v>
                </c:pt>
                <c:pt idx="186">
                  <c:v>35403</c:v>
                </c:pt>
                <c:pt idx="187">
                  <c:v>35940</c:v>
                </c:pt>
                <c:pt idx="188">
                  <c:v>38182</c:v>
                </c:pt>
                <c:pt idx="189">
                  <c:v>27971</c:v>
                </c:pt>
                <c:pt idx="190">
                  <c:v>42340</c:v>
                </c:pt>
                <c:pt idx="191">
                  <c:v>56575</c:v>
                </c:pt>
                <c:pt idx="192">
                  <c:v>31864</c:v>
                </c:pt>
                <c:pt idx="193">
                  <c:v>29297</c:v>
                </c:pt>
                <c:pt idx="194">
                  <c:v>28597</c:v>
                </c:pt>
                <c:pt idx="195">
                  <c:v>40115</c:v>
                </c:pt>
                <c:pt idx="196">
                  <c:v>46170</c:v>
                </c:pt>
                <c:pt idx="197">
                  <c:v>32970</c:v>
                </c:pt>
                <c:pt idx="198">
                  <c:v>34774</c:v>
                </c:pt>
                <c:pt idx="199">
                  <c:v>52225</c:v>
                </c:pt>
                <c:pt idx="200">
                  <c:v>43679</c:v>
                </c:pt>
                <c:pt idx="201">
                  <c:v>36382</c:v>
                </c:pt>
                <c:pt idx="202">
                  <c:v>31037</c:v>
                </c:pt>
                <c:pt idx="203">
                  <c:v>30367</c:v>
                </c:pt>
                <c:pt idx="204">
                  <c:v>32587</c:v>
                </c:pt>
                <c:pt idx="205">
                  <c:v>34086</c:v>
                </c:pt>
                <c:pt idx="206">
                  <c:v>33789</c:v>
                </c:pt>
                <c:pt idx="207">
                  <c:v>28522</c:v>
                </c:pt>
                <c:pt idx="208">
                  <c:v>26959</c:v>
                </c:pt>
                <c:pt idx="209">
                  <c:v>31097</c:v>
                </c:pt>
                <c:pt idx="210">
                  <c:v>32859</c:v>
                </c:pt>
                <c:pt idx="211">
                  <c:v>33757</c:v>
                </c:pt>
                <c:pt idx="212">
                  <c:v>28429</c:v>
                </c:pt>
                <c:pt idx="213">
                  <c:v>28099</c:v>
                </c:pt>
                <c:pt idx="214">
                  <c:v>28352</c:v>
                </c:pt>
                <c:pt idx="215">
                  <c:v>34340</c:v>
                </c:pt>
                <c:pt idx="216">
                  <c:v>43323</c:v>
                </c:pt>
                <c:pt idx="217">
                  <c:v>61839</c:v>
                </c:pt>
                <c:pt idx="218">
                  <c:v>45765</c:v>
                </c:pt>
                <c:pt idx="219">
                  <c:v>37071</c:v>
                </c:pt>
                <c:pt idx="220">
                  <c:v>57167</c:v>
                </c:pt>
                <c:pt idx="221">
                  <c:v>45735</c:v>
                </c:pt>
                <c:pt idx="222">
                  <c:v>28752</c:v>
                </c:pt>
                <c:pt idx="223">
                  <c:v>68845</c:v>
                </c:pt>
                <c:pt idx="224">
                  <c:v>53437</c:v>
                </c:pt>
                <c:pt idx="225">
                  <c:v>16735</c:v>
                </c:pt>
                <c:pt idx="226">
                  <c:v>42665</c:v>
                </c:pt>
                <c:pt idx="227">
                  <c:v>27959</c:v>
                </c:pt>
                <c:pt idx="228">
                  <c:v>31708</c:v>
                </c:pt>
                <c:pt idx="229">
                  <c:v>41830</c:v>
                </c:pt>
                <c:pt idx="230">
                  <c:v>34655</c:v>
                </c:pt>
                <c:pt idx="231">
                  <c:v>44459</c:v>
                </c:pt>
                <c:pt idx="232">
                  <c:v>47247</c:v>
                </c:pt>
                <c:pt idx="233">
                  <c:v>29307</c:v>
                </c:pt>
                <c:pt idx="234">
                  <c:v>34082</c:v>
                </c:pt>
                <c:pt idx="235">
                  <c:v>27696</c:v>
                </c:pt>
                <c:pt idx="236">
                  <c:v>27696</c:v>
                </c:pt>
                <c:pt idx="237">
                  <c:v>15231</c:v>
                </c:pt>
                <c:pt idx="238">
                  <c:v>40740</c:v>
                </c:pt>
                <c:pt idx="239">
                  <c:v>51450</c:v>
                </c:pt>
                <c:pt idx="240">
                  <c:v>41060</c:v>
                </c:pt>
                <c:pt idx="241">
                  <c:v>42129</c:v>
                </c:pt>
                <c:pt idx="242">
                  <c:v>44892</c:v>
                </c:pt>
                <c:pt idx="243">
                  <c:v>56113</c:v>
                </c:pt>
                <c:pt idx="244">
                  <c:v>44689</c:v>
                </c:pt>
                <c:pt idx="245">
                  <c:v>53595</c:v>
                </c:pt>
                <c:pt idx="246">
                  <c:v>45519</c:v>
                </c:pt>
                <c:pt idx="247">
                  <c:v>35167</c:v>
                </c:pt>
                <c:pt idx="248">
                  <c:v>27295</c:v>
                </c:pt>
                <c:pt idx="249">
                  <c:v>35072</c:v>
                </c:pt>
                <c:pt idx="250">
                  <c:v>44666</c:v>
                </c:pt>
                <c:pt idx="251">
                  <c:v>38508</c:v>
                </c:pt>
                <c:pt idx="252">
                  <c:v>29856</c:v>
                </c:pt>
                <c:pt idx="253">
                  <c:v>28503</c:v>
                </c:pt>
                <c:pt idx="254">
                  <c:v>26466</c:v>
                </c:pt>
                <c:pt idx="255">
                  <c:v>27431</c:v>
                </c:pt>
                <c:pt idx="256">
                  <c:v>13781</c:v>
                </c:pt>
                <c:pt idx="257">
                  <c:v>13781</c:v>
                </c:pt>
                <c:pt idx="258">
                  <c:v>38561</c:v>
                </c:pt>
                <c:pt idx="259">
                  <c:v>28537</c:v>
                </c:pt>
                <c:pt idx="260">
                  <c:v>26375</c:v>
                </c:pt>
                <c:pt idx="261">
                  <c:v>34592</c:v>
                </c:pt>
                <c:pt idx="262">
                  <c:v>34592</c:v>
                </c:pt>
                <c:pt idx="263">
                  <c:v>51699</c:v>
                </c:pt>
                <c:pt idx="264">
                  <c:v>53915</c:v>
                </c:pt>
                <c:pt idx="265">
                  <c:v>55285</c:v>
                </c:pt>
                <c:pt idx="266">
                  <c:v>37297</c:v>
                </c:pt>
                <c:pt idx="267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F4-43F1-8B5E-0233E9170505}"/>
            </c:ext>
          </c:extLst>
        </c:ser>
        <c:ser>
          <c:idx val="1"/>
          <c:order val="1"/>
          <c:tx>
            <c:strRef>
              <c:f>В2!$C$6</c:f>
              <c:strCache>
                <c:ptCount val="1"/>
                <c:pt idx="0">
                  <c:v>iShares iBoxx High Yield Corporate Bond ETF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В2!$A$9:$A$276</c:f>
              <c:numCache>
                <c:formatCode>m/d/yyyy</c:formatCode>
                <c:ptCount val="268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43836</c:v>
                </c:pt>
                <c:pt idx="4">
                  <c:v>43837</c:v>
                </c:pt>
                <c:pt idx="5">
                  <c:v>43838</c:v>
                </c:pt>
                <c:pt idx="6">
                  <c:v>43839</c:v>
                </c:pt>
                <c:pt idx="7">
                  <c:v>43840</c:v>
                </c:pt>
                <c:pt idx="8">
                  <c:v>43843</c:v>
                </c:pt>
                <c:pt idx="9">
                  <c:v>43844</c:v>
                </c:pt>
                <c:pt idx="10">
                  <c:v>43845</c:v>
                </c:pt>
                <c:pt idx="11">
                  <c:v>43846</c:v>
                </c:pt>
                <c:pt idx="12">
                  <c:v>43847</c:v>
                </c:pt>
                <c:pt idx="13">
                  <c:v>43850</c:v>
                </c:pt>
                <c:pt idx="14">
                  <c:v>43851</c:v>
                </c:pt>
                <c:pt idx="15">
                  <c:v>43852</c:v>
                </c:pt>
                <c:pt idx="16">
                  <c:v>43853</c:v>
                </c:pt>
                <c:pt idx="17">
                  <c:v>43854</c:v>
                </c:pt>
                <c:pt idx="18">
                  <c:v>43857</c:v>
                </c:pt>
                <c:pt idx="19">
                  <c:v>43858</c:v>
                </c:pt>
                <c:pt idx="20">
                  <c:v>43859</c:v>
                </c:pt>
                <c:pt idx="21">
                  <c:v>43860</c:v>
                </c:pt>
                <c:pt idx="22">
                  <c:v>43861</c:v>
                </c:pt>
                <c:pt idx="23">
                  <c:v>43864</c:v>
                </c:pt>
                <c:pt idx="24">
                  <c:v>43865</c:v>
                </c:pt>
                <c:pt idx="25">
                  <c:v>43866</c:v>
                </c:pt>
                <c:pt idx="26">
                  <c:v>43867</c:v>
                </c:pt>
                <c:pt idx="27">
                  <c:v>43868</c:v>
                </c:pt>
                <c:pt idx="28">
                  <c:v>43871</c:v>
                </c:pt>
                <c:pt idx="29">
                  <c:v>43872</c:v>
                </c:pt>
                <c:pt idx="30">
                  <c:v>43873</c:v>
                </c:pt>
                <c:pt idx="31">
                  <c:v>43874</c:v>
                </c:pt>
                <c:pt idx="32">
                  <c:v>43875</c:v>
                </c:pt>
                <c:pt idx="33">
                  <c:v>43878</c:v>
                </c:pt>
                <c:pt idx="34">
                  <c:v>43879</c:v>
                </c:pt>
                <c:pt idx="35">
                  <c:v>43880</c:v>
                </c:pt>
                <c:pt idx="36">
                  <c:v>43881</c:v>
                </c:pt>
                <c:pt idx="37">
                  <c:v>43882</c:v>
                </c:pt>
                <c:pt idx="38">
                  <c:v>43885</c:v>
                </c:pt>
                <c:pt idx="39">
                  <c:v>43886</c:v>
                </c:pt>
                <c:pt idx="40">
                  <c:v>43887</c:v>
                </c:pt>
                <c:pt idx="41">
                  <c:v>43888</c:v>
                </c:pt>
                <c:pt idx="42">
                  <c:v>43889</c:v>
                </c:pt>
                <c:pt idx="43">
                  <c:v>43892</c:v>
                </c:pt>
                <c:pt idx="44">
                  <c:v>43893</c:v>
                </c:pt>
                <c:pt idx="45">
                  <c:v>43894</c:v>
                </c:pt>
                <c:pt idx="46">
                  <c:v>43895</c:v>
                </c:pt>
                <c:pt idx="47">
                  <c:v>43896</c:v>
                </c:pt>
                <c:pt idx="48">
                  <c:v>43899</c:v>
                </c:pt>
                <c:pt idx="49">
                  <c:v>43900</c:v>
                </c:pt>
                <c:pt idx="50">
                  <c:v>43901</c:v>
                </c:pt>
                <c:pt idx="51">
                  <c:v>43902</c:v>
                </c:pt>
                <c:pt idx="52">
                  <c:v>43903</c:v>
                </c:pt>
                <c:pt idx="53">
                  <c:v>43906</c:v>
                </c:pt>
                <c:pt idx="54">
                  <c:v>43907</c:v>
                </c:pt>
                <c:pt idx="55">
                  <c:v>43908</c:v>
                </c:pt>
                <c:pt idx="56">
                  <c:v>43909</c:v>
                </c:pt>
                <c:pt idx="57">
                  <c:v>43910</c:v>
                </c:pt>
                <c:pt idx="58">
                  <c:v>43913</c:v>
                </c:pt>
                <c:pt idx="59">
                  <c:v>43914</c:v>
                </c:pt>
                <c:pt idx="60">
                  <c:v>43915</c:v>
                </c:pt>
                <c:pt idx="61">
                  <c:v>43916</c:v>
                </c:pt>
                <c:pt idx="62">
                  <c:v>43917</c:v>
                </c:pt>
                <c:pt idx="63">
                  <c:v>43920</c:v>
                </c:pt>
                <c:pt idx="64">
                  <c:v>43921</c:v>
                </c:pt>
                <c:pt idx="65">
                  <c:v>43922</c:v>
                </c:pt>
                <c:pt idx="66">
                  <c:v>43923</c:v>
                </c:pt>
                <c:pt idx="67">
                  <c:v>43924</c:v>
                </c:pt>
                <c:pt idx="68">
                  <c:v>43927</c:v>
                </c:pt>
                <c:pt idx="69">
                  <c:v>43928</c:v>
                </c:pt>
                <c:pt idx="70">
                  <c:v>43929</c:v>
                </c:pt>
                <c:pt idx="71">
                  <c:v>43930</c:v>
                </c:pt>
                <c:pt idx="72">
                  <c:v>43931</c:v>
                </c:pt>
                <c:pt idx="73">
                  <c:v>43934</c:v>
                </c:pt>
                <c:pt idx="74">
                  <c:v>43935</c:v>
                </c:pt>
                <c:pt idx="75">
                  <c:v>43936</c:v>
                </c:pt>
                <c:pt idx="76">
                  <c:v>43937</c:v>
                </c:pt>
                <c:pt idx="77">
                  <c:v>43938</c:v>
                </c:pt>
                <c:pt idx="78">
                  <c:v>43941</c:v>
                </c:pt>
                <c:pt idx="79">
                  <c:v>43942</c:v>
                </c:pt>
                <c:pt idx="80">
                  <c:v>43943</c:v>
                </c:pt>
                <c:pt idx="81">
                  <c:v>43944</c:v>
                </c:pt>
                <c:pt idx="82">
                  <c:v>43945</c:v>
                </c:pt>
                <c:pt idx="83">
                  <c:v>43948</c:v>
                </c:pt>
                <c:pt idx="84">
                  <c:v>43949</c:v>
                </c:pt>
                <c:pt idx="85">
                  <c:v>43950</c:v>
                </c:pt>
                <c:pt idx="86">
                  <c:v>43951</c:v>
                </c:pt>
                <c:pt idx="87">
                  <c:v>43952</c:v>
                </c:pt>
                <c:pt idx="88">
                  <c:v>43955</c:v>
                </c:pt>
                <c:pt idx="89">
                  <c:v>43956</c:v>
                </c:pt>
                <c:pt idx="90">
                  <c:v>43957</c:v>
                </c:pt>
                <c:pt idx="91">
                  <c:v>43958</c:v>
                </c:pt>
                <c:pt idx="92">
                  <c:v>43959</c:v>
                </c:pt>
                <c:pt idx="93">
                  <c:v>43962</c:v>
                </c:pt>
                <c:pt idx="94">
                  <c:v>43963</c:v>
                </c:pt>
                <c:pt idx="95">
                  <c:v>43964</c:v>
                </c:pt>
                <c:pt idx="96">
                  <c:v>43965</c:v>
                </c:pt>
                <c:pt idx="97">
                  <c:v>43966</c:v>
                </c:pt>
                <c:pt idx="98">
                  <c:v>43969</c:v>
                </c:pt>
                <c:pt idx="99">
                  <c:v>43970</c:v>
                </c:pt>
                <c:pt idx="100">
                  <c:v>43971</c:v>
                </c:pt>
                <c:pt idx="101">
                  <c:v>43972</c:v>
                </c:pt>
                <c:pt idx="102">
                  <c:v>43973</c:v>
                </c:pt>
                <c:pt idx="103">
                  <c:v>43976</c:v>
                </c:pt>
                <c:pt idx="104">
                  <c:v>43977</c:v>
                </c:pt>
                <c:pt idx="105">
                  <c:v>43978</c:v>
                </c:pt>
                <c:pt idx="106">
                  <c:v>43979</c:v>
                </c:pt>
                <c:pt idx="107">
                  <c:v>43980</c:v>
                </c:pt>
                <c:pt idx="108">
                  <c:v>43983</c:v>
                </c:pt>
                <c:pt idx="109">
                  <c:v>43984</c:v>
                </c:pt>
                <c:pt idx="110">
                  <c:v>43985</c:v>
                </c:pt>
                <c:pt idx="111">
                  <c:v>43986</c:v>
                </c:pt>
                <c:pt idx="112">
                  <c:v>43987</c:v>
                </c:pt>
                <c:pt idx="113">
                  <c:v>43990</c:v>
                </c:pt>
                <c:pt idx="114">
                  <c:v>43991</c:v>
                </c:pt>
                <c:pt idx="115">
                  <c:v>43992</c:v>
                </c:pt>
                <c:pt idx="116">
                  <c:v>43993</c:v>
                </c:pt>
                <c:pt idx="117">
                  <c:v>43994</c:v>
                </c:pt>
                <c:pt idx="118">
                  <c:v>43997</c:v>
                </c:pt>
                <c:pt idx="119">
                  <c:v>43998</c:v>
                </c:pt>
                <c:pt idx="120">
                  <c:v>43999</c:v>
                </c:pt>
                <c:pt idx="121">
                  <c:v>44000</c:v>
                </c:pt>
                <c:pt idx="122">
                  <c:v>44001</c:v>
                </c:pt>
                <c:pt idx="123">
                  <c:v>44004</c:v>
                </c:pt>
                <c:pt idx="124">
                  <c:v>44005</c:v>
                </c:pt>
                <c:pt idx="125">
                  <c:v>44006</c:v>
                </c:pt>
                <c:pt idx="126">
                  <c:v>44007</c:v>
                </c:pt>
                <c:pt idx="127">
                  <c:v>44008</c:v>
                </c:pt>
                <c:pt idx="128">
                  <c:v>44011</c:v>
                </c:pt>
                <c:pt idx="129">
                  <c:v>44012</c:v>
                </c:pt>
                <c:pt idx="130">
                  <c:v>44013</c:v>
                </c:pt>
                <c:pt idx="131">
                  <c:v>44014</c:v>
                </c:pt>
                <c:pt idx="132">
                  <c:v>44015</c:v>
                </c:pt>
                <c:pt idx="133">
                  <c:v>44018</c:v>
                </c:pt>
                <c:pt idx="134">
                  <c:v>44019</c:v>
                </c:pt>
                <c:pt idx="135">
                  <c:v>44020</c:v>
                </c:pt>
                <c:pt idx="136">
                  <c:v>44021</c:v>
                </c:pt>
                <c:pt idx="137">
                  <c:v>44022</c:v>
                </c:pt>
                <c:pt idx="138">
                  <c:v>44025</c:v>
                </c:pt>
                <c:pt idx="139">
                  <c:v>44026</c:v>
                </c:pt>
                <c:pt idx="140">
                  <c:v>44027</c:v>
                </c:pt>
                <c:pt idx="141">
                  <c:v>44028</c:v>
                </c:pt>
                <c:pt idx="142">
                  <c:v>44029</c:v>
                </c:pt>
                <c:pt idx="143">
                  <c:v>44032</c:v>
                </c:pt>
                <c:pt idx="144">
                  <c:v>44033</c:v>
                </c:pt>
                <c:pt idx="145">
                  <c:v>44034</c:v>
                </c:pt>
                <c:pt idx="146">
                  <c:v>44035</c:v>
                </c:pt>
                <c:pt idx="147">
                  <c:v>44036</c:v>
                </c:pt>
                <c:pt idx="148">
                  <c:v>44039</c:v>
                </c:pt>
                <c:pt idx="149">
                  <c:v>44040</c:v>
                </c:pt>
                <c:pt idx="150">
                  <c:v>44041</c:v>
                </c:pt>
                <c:pt idx="151">
                  <c:v>44042</c:v>
                </c:pt>
                <c:pt idx="152">
                  <c:v>44043</c:v>
                </c:pt>
                <c:pt idx="153">
                  <c:v>44046</c:v>
                </c:pt>
                <c:pt idx="154">
                  <c:v>44047</c:v>
                </c:pt>
                <c:pt idx="155">
                  <c:v>44048</c:v>
                </c:pt>
                <c:pt idx="156">
                  <c:v>44049</c:v>
                </c:pt>
                <c:pt idx="157">
                  <c:v>44050</c:v>
                </c:pt>
                <c:pt idx="158">
                  <c:v>44053</c:v>
                </c:pt>
                <c:pt idx="159">
                  <c:v>44054</c:v>
                </c:pt>
                <c:pt idx="160">
                  <c:v>44055</c:v>
                </c:pt>
                <c:pt idx="161">
                  <c:v>44056</c:v>
                </c:pt>
                <c:pt idx="162">
                  <c:v>44057</c:v>
                </c:pt>
                <c:pt idx="163">
                  <c:v>44060</c:v>
                </c:pt>
                <c:pt idx="164">
                  <c:v>44061</c:v>
                </c:pt>
                <c:pt idx="165">
                  <c:v>44062</c:v>
                </c:pt>
                <c:pt idx="166">
                  <c:v>44063</c:v>
                </c:pt>
                <c:pt idx="167">
                  <c:v>44064</c:v>
                </c:pt>
                <c:pt idx="168">
                  <c:v>44067</c:v>
                </c:pt>
                <c:pt idx="169">
                  <c:v>44068</c:v>
                </c:pt>
                <c:pt idx="170">
                  <c:v>44069</c:v>
                </c:pt>
                <c:pt idx="171">
                  <c:v>44070</c:v>
                </c:pt>
                <c:pt idx="172">
                  <c:v>44071</c:v>
                </c:pt>
                <c:pt idx="173">
                  <c:v>44074</c:v>
                </c:pt>
                <c:pt idx="174">
                  <c:v>44075</c:v>
                </c:pt>
                <c:pt idx="175">
                  <c:v>44076</c:v>
                </c:pt>
                <c:pt idx="176">
                  <c:v>44077</c:v>
                </c:pt>
                <c:pt idx="177">
                  <c:v>44078</c:v>
                </c:pt>
                <c:pt idx="178">
                  <c:v>44081</c:v>
                </c:pt>
                <c:pt idx="179">
                  <c:v>44082</c:v>
                </c:pt>
                <c:pt idx="180">
                  <c:v>44083</c:v>
                </c:pt>
                <c:pt idx="181">
                  <c:v>44084</c:v>
                </c:pt>
                <c:pt idx="182">
                  <c:v>44085</c:v>
                </c:pt>
                <c:pt idx="183">
                  <c:v>44088</c:v>
                </c:pt>
                <c:pt idx="184">
                  <c:v>44089</c:v>
                </c:pt>
                <c:pt idx="185">
                  <c:v>44090</c:v>
                </c:pt>
                <c:pt idx="186">
                  <c:v>44091</c:v>
                </c:pt>
                <c:pt idx="187">
                  <c:v>44092</c:v>
                </c:pt>
                <c:pt idx="188">
                  <c:v>44095</c:v>
                </c:pt>
                <c:pt idx="189">
                  <c:v>44096</c:v>
                </c:pt>
                <c:pt idx="190">
                  <c:v>44097</c:v>
                </c:pt>
                <c:pt idx="191">
                  <c:v>44098</c:v>
                </c:pt>
                <c:pt idx="192">
                  <c:v>44099</c:v>
                </c:pt>
                <c:pt idx="193">
                  <c:v>44102</c:v>
                </c:pt>
                <c:pt idx="194">
                  <c:v>44103</c:v>
                </c:pt>
                <c:pt idx="195">
                  <c:v>44104</c:v>
                </c:pt>
                <c:pt idx="196">
                  <c:v>44105</c:v>
                </c:pt>
                <c:pt idx="197">
                  <c:v>44106</c:v>
                </c:pt>
                <c:pt idx="198">
                  <c:v>44109</c:v>
                </c:pt>
                <c:pt idx="199">
                  <c:v>44110</c:v>
                </c:pt>
                <c:pt idx="200">
                  <c:v>44111</c:v>
                </c:pt>
                <c:pt idx="201">
                  <c:v>44112</c:v>
                </c:pt>
                <c:pt idx="202">
                  <c:v>44113</c:v>
                </c:pt>
                <c:pt idx="203">
                  <c:v>44116</c:v>
                </c:pt>
                <c:pt idx="204">
                  <c:v>44117</c:v>
                </c:pt>
                <c:pt idx="205">
                  <c:v>44118</c:v>
                </c:pt>
                <c:pt idx="206">
                  <c:v>44119</c:v>
                </c:pt>
                <c:pt idx="207">
                  <c:v>44120</c:v>
                </c:pt>
                <c:pt idx="208">
                  <c:v>44123</c:v>
                </c:pt>
                <c:pt idx="209">
                  <c:v>44124</c:v>
                </c:pt>
                <c:pt idx="210">
                  <c:v>44125</c:v>
                </c:pt>
                <c:pt idx="211">
                  <c:v>44126</c:v>
                </c:pt>
                <c:pt idx="212">
                  <c:v>44127</c:v>
                </c:pt>
                <c:pt idx="213">
                  <c:v>44130</c:v>
                </c:pt>
                <c:pt idx="214">
                  <c:v>44131</c:v>
                </c:pt>
                <c:pt idx="215">
                  <c:v>44132</c:v>
                </c:pt>
                <c:pt idx="216">
                  <c:v>44133</c:v>
                </c:pt>
                <c:pt idx="217">
                  <c:v>44134</c:v>
                </c:pt>
                <c:pt idx="218">
                  <c:v>44137</c:v>
                </c:pt>
                <c:pt idx="219">
                  <c:v>44138</c:v>
                </c:pt>
                <c:pt idx="220">
                  <c:v>44139</c:v>
                </c:pt>
                <c:pt idx="221">
                  <c:v>44140</c:v>
                </c:pt>
                <c:pt idx="222">
                  <c:v>44141</c:v>
                </c:pt>
                <c:pt idx="223">
                  <c:v>44144</c:v>
                </c:pt>
                <c:pt idx="224">
                  <c:v>44145</c:v>
                </c:pt>
                <c:pt idx="225">
                  <c:v>44146</c:v>
                </c:pt>
                <c:pt idx="226">
                  <c:v>44147</c:v>
                </c:pt>
                <c:pt idx="227">
                  <c:v>44148</c:v>
                </c:pt>
                <c:pt idx="228">
                  <c:v>44151</c:v>
                </c:pt>
                <c:pt idx="229">
                  <c:v>44152</c:v>
                </c:pt>
                <c:pt idx="230">
                  <c:v>44153</c:v>
                </c:pt>
                <c:pt idx="231">
                  <c:v>44154</c:v>
                </c:pt>
                <c:pt idx="232">
                  <c:v>44155</c:v>
                </c:pt>
                <c:pt idx="233">
                  <c:v>44158</c:v>
                </c:pt>
                <c:pt idx="234">
                  <c:v>44159</c:v>
                </c:pt>
                <c:pt idx="235">
                  <c:v>44160</c:v>
                </c:pt>
                <c:pt idx="236">
                  <c:v>44161</c:v>
                </c:pt>
                <c:pt idx="237">
                  <c:v>44162</c:v>
                </c:pt>
                <c:pt idx="238">
                  <c:v>44165</c:v>
                </c:pt>
                <c:pt idx="239">
                  <c:v>44166</c:v>
                </c:pt>
                <c:pt idx="240">
                  <c:v>44167</c:v>
                </c:pt>
                <c:pt idx="241">
                  <c:v>44168</c:v>
                </c:pt>
                <c:pt idx="242">
                  <c:v>44169</c:v>
                </c:pt>
                <c:pt idx="243">
                  <c:v>44172</c:v>
                </c:pt>
                <c:pt idx="244">
                  <c:v>44173</c:v>
                </c:pt>
                <c:pt idx="245">
                  <c:v>44174</c:v>
                </c:pt>
                <c:pt idx="246">
                  <c:v>44175</c:v>
                </c:pt>
                <c:pt idx="247">
                  <c:v>44176</c:v>
                </c:pt>
                <c:pt idx="248">
                  <c:v>44179</c:v>
                </c:pt>
                <c:pt idx="249">
                  <c:v>44180</c:v>
                </c:pt>
                <c:pt idx="250">
                  <c:v>44181</c:v>
                </c:pt>
                <c:pt idx="251">
                  <c:v>44182</c:v>
                </c:pt>
                <c:pt idx="252">
                  <c:v>44183</c:v>
                </c:pt>
                <c:pt idx="253">
                  <c:v>44186</c:v>
                </c:pt>
                <c:pt idx="254">
                  <c:v>44187</c:v>
                </c:pt>
                <c:pt idx="255">
                  <c:v>44188</c:v>
                </c:pt>
                <c:pt idx="256">
                  <c:v>44189</c:v>
                </c:pt>
                <c:pt idx="257">
                  <c:v>44190</c:v>
                </c:pt>
                <c:pt idx="258">
                  <c:v>44193</c:v>
                </c:pt>
                <c:pt idx="259">
                  <c:v>44194</c:v>
                </c:pt>
                <c:pt idx="260">
                  <c:v>44195</c:v>
                </c:pt>
                <c:pt idx="261">
                  <c:v>44196</c:v>
                </c:pt>
                <c:pt idx="262">
                  <c:v>44197</c:v>
                </c:pt>
                <c:pt idx="263">
                  <c:v>44200</c:v>
                </c:pt>
                <c:pt idx="264">
                  <c:v>44201</c:v>
                </c:pt>
                <c:pt idx="265">
                  <c:v>44202</c:v>
                </c:pt>
                <c:pt idx="266">
                  <c:v>44203</c:v>
                </c:pt>
                <c:pt idx="267">
                  <c:v>44204</c:v>
                </c:pt>
              </c:numCache>
            </c:numRef>
          </c:cat>
          <c:val>
            <c:numRef>
              <c:f>В2!$C$9:$C$276</c:f>
              <c:numCache>
                <c:formatCode>General</c:formatCode>
                <c:ptCount val="268"/>
                <c:pt idx="0">
                  <c:v>23692</c:v>
                </c:pt>
                <c:pt idx="1">
                  <c:v>30305</c:v>
                </c:pt>
                <c:pt idx="2">
                  <c:v>32296</c:v>
                </c:pt>
                <c:pt idx="3">
                  <c:v>33205</c:v>
                </c:pt>
                <c:pt idx="4">
                  <c:v>18612</c:v>
                </c:pt>
                <c:pt idx="5">
                  <c:v>24033</c:v>
                </c:pt>
                <c:pt idx="6">
                  <c:v>22334</c:v>
                </c:pt>
                <c:pt idx="7">
                  <c:v>22606</c:v>
                </c:pt>
                <c:pt idx="8">
                  <c:v>22660</c:v>
                </c:pt>
                <c:pt idx="9">
                  <c:v>32984</c:v>
                </c:pt>
                <c:pt idx="10">
                  <c:v>27877</c:v>
                </c:pt>
                <c:pt idx="11">
                  <c:v>30801</c:v>
                </c:pt>
                <c:pt idx="12">
                  <c:v>28430</c:v>
                </c:pt>
                <c:pt idx="13">
                  <c:v>28430</c:v>
                </c:pt>
                <c:pt idx="14">
                  <c:v>29638</c:v>
                </c:pt>
                <c:pt idx="15">
                  <c:v>26273</c:v>
                </c:pt>
                <c:pt idx="16">
                  <c:v>40005</c:v>
                </c:pt>
                <c:pt idx="17">
                  <c:v>65348</c:v>
                </c:pt>
                <c:pt idx="18">
                  <c:v>80358</c:v>
                </c:pt>
                <c:pt idx="19">
                  <c:v>64722</c:v>
                </c:pt>
                <c:pt idx="20">
                  <c:v>33504</c:v>
                </c:pt>
                <c:pt idx="21">
                  <c:v>43859</c:v>
                </c:pt>
                <c:pt idx="22">
                  <c:v>62431</c:v>
                </c:pt>
                <c:pt idx="23">
                  <c:v>48012</c:v>
                </c:pt>
                <c:pt idx="24">
                  <c:v>43713</c:v>
                </c:pt>
                <c:pt idx="25">
                  <c:v>54565</c:v>
                </c:pt>
                <c:pt idx="26">
                  <c:v>34740</c:v>
                </c:pt>
                <c:pt idx="27">
                  <c:v>29382</c:v>
                </c:pt>
                <c:pt idx="28">
                  <c:v>32423</c:v>
                </c:pt>
                <c:pt idx="29">
                  <c:v>38221</c:v>
                </c:pt>
                <c:pt idx="30">
                  <c:v>41693</c:v>
                </c:pt>
                <c:pt idx="31">
                  <c:v>25531</c:v>
                </c:pt>
                <c:pt idx="32">
                  <c:v>24523</c:v>
                </c:pt>
                <c:pt idx="33">
                  <c:v>24523</c:v>
                </c:pt>
                <c:pt idx="34">
                  <c:v>37065</c:v>
                </c:pt>
                <c:pt idx="35">
                  <c:v>26507</c:v>
                </c:pt>
                <c:pt idx="36">
                  <c:v>56326</c:v>
                </c:pt>
                <c:pt idx="37">
                  <c:v>40140</c:v>
                </c:pt>
                <c:pt idx="38">
                  <c:v>104746</c:v>
                </c:pt>
                <c:pt idx="39">
                  <c:v>132017</c:v>
                </c:pt>
                <c:pt idx="40">
                  <c:v>137911</c:v>
                </c:pt>
                <c:pt idx="41">
                  <c:v>159257</c:v>
                </c:pt>
                <c:pt idx="42">
                  <c:v>231019</c:v>
                </c:pt>
                <c:pt idx="43">
                  <c:v>157563</c:v>
                </c:pt>
                <c:pt idx="44">
                  <c:v>160621</c:v>
                </c:pt>
                <c:pt idx="45">
                  <c:v>116976</c:v>
                </c:pt>
                <c:pt idx="46">
                  <c:v>134554</c:v>
                </c:pt>
                <c:pt idx="47">
                  <c:v>182935</c:v>
                </c:pt>
                <c:pt idx="48">
                  <c:v>245591</c:v>
                </c:pt>
                <c:pt idx="49">
                  <c:v>165113</c:v>
                </c:pt>
                <c:pt idx="50">
                  <c:v>194094</c:v>
                </c:pt>
                <c:pt idx="51">
                  <c:v>217851</c:v>
                </c:pt>
                <c:pt idx="52">
                  <c:v>182591</c:v>
                </c:pt>
                <c:pt idx="53">
                  <c:v>161275</c:v>
                </c:pt>
                <c:pt idx="54">
                  <c:v>203404</c:v>
                </c:pt>
                <c:pt idx="55">
                  <c:v>179943</c:v>
                </c:pt>
                <c:pt idx="56">
                  <c:v>162033</c:v>
                </c:pt>
                <c:pt idx="57">
                  <c:v>161034</c:v>
                </c:pt>
                <c:pt idx="58">
                  <c:v>172208</c:v>
                </c:pt>
                <c:pt idx="59">
                  <c:v>177352</c:v>
                </c:pt>
                <c:pt idx="60">
                  <c:v>176029</c:v>
                </c:pt>
                <c:pt idx="61">
                  <c:v>182271</c:v>
                </c:pt>
                <c:pt idx="62">
                  <c:v>232776</c:v>
                </c:pt>
                <c:pt idx="63">
                  <c:v>141283</c:v>
                </c:pt>
                <c:pt idx="64">
                  <c:v>112527</c:v>
                </c:pt>
                <c:pt idx="65">
                  <c:v>144653</c:v>
                </c:pt>
                <c:pt idx="66">
                  <c:v>140727</c:v>
                </c:pt>
                <c:pt idx="67">
                  <c:v>128230</c:v>
                </c:pt>
                <c:pt idx="68">
                  <c:v>120069</c:v>
                </c:pt>
                <c:pt idx="69">
                  <c:v>143109</c:v>
                </c:pt>
                <c:pt idx="70">
                  <c:v>115931</c:v>
                </c:pt>
                <c:pt idx="71">
                  <c:v>303508</c:v>
                </c:pt>
                <c:pt idx="72">
                  <c:v>303508</c:v>
                </c:pt>
                <c:pt idx="73">
                  <c:v>109757</c:v>
                </c:pt>
                <c:pt idx="74">
                  <c:v>125008</c:v>
                </c:pt>
                <c:pt idx="75">
                  <c:v>134282</c:v>
                </c:pt>
                <c:pt idx="76">
                  <c:v>106402</c:v>
                </c:pt>
                <c:pt idx="77">
                  <c:v>110550</c:v>
                </c:pt>
                <c:pt idx="78">
                  <c:v>95856</c:v>
                </c:pt>
                <c:pt idx="79">
                  <c:v>133672</c:v>
                </c:pt>
                <c:pt idx="80">
                  <c:v>64540</c:v>
                </c:pt>
                <c:pt idx="81">
                  <c:v>84298</c:v>
                </c:pt>
                <c:pt idx="82">
                  <c:v>92201</c:v>
                </c:pt>
                <c:pt idx="83">
                  <c:v>66233</c:v>
                </c:pt>
                <c:pt idx="84">
                  <c:v>76964</c:v>
                </c:pt>
                <c:pt idx="85">
                  <c:v>113094</c:v>
                </c:pt>
                <c:pt idx="86">
                  <c:v>118293</c:v>
                </c:pt>
                <c:pt idx="87">
                  <c:v>108432</c:v>
                </c:pt>
                <c:pt idx="88">
                  <c:v>74096</c:v>
                </c:pt>
                <c:pt idx="89">
                  <c:v>77447</c:v>
                </c:pt>
                <c:pt idx="90">
                  <c:v>65487</c:v>
                </c:pt>
                <c:pt idx="91">
                  <c:v>73767</c:v>
                </c:pt>
                <c:pt idx="92">
                  <c:v>59454</c:v>
                </c:pt>
                <c:pt idx="93">
                  <c:v>47712</c:v>
                </c:pt>
                <c:pt idx="94">
                  <c:v>79237</c:v>
                </c:pt>
                <c:pt idx="95">
                  <c:v>113073</c:v>
                </c:pt>
                <c:pt idx="96">
                  <c:v>120495</c:v>
                </c:pt>
                <c:pt idx="97">
                  <c:v>100367</c:v>
                </c:pt>
                <c:pt idx="98">
                  <c:v>95527</c:v>
                </c:pt>
                <c:pt idx="99">
                  <c:v>68951</c:v>
                </c:pt>
                <c:pt idx="100">
                  <c:v>111232</c:v>
                </c:pt>
                <c:pt idx="101">
                  <c:v>65324</c:v>
                </c:pt>
                <c:pt idx="102">
                  <c:v>48831</c:v>
                </c:pt>
                <c:pt idx="103">
                  <c:v>48831</c:v>
                </c:pt>
                <c:pt idx="104">
                  <c:v>74428</c:v>
                </c:pt>
                <c:pt idx="105">
                  <c:v>71131</c:v>
                </c:pt>
                <c:pt idx="106">
                  <c:v>80556</c:v>
                </c:pt>
                <c:pt idx="107">
                  <c:v>109653</c:v>
                </c:pt>
                <c:pt idx="108">
                  <c:v>91238</c:v>
                </c:pt>
                <c:pt idx="109">
                  <c:v>97158</c:v>
                </c:pt>
                <c:pt idx="110">
                  <c:v>90862</c:v>
                </c:pt>
                <c:pt idx="111">
                  <c:v>98019</c:v>
                </c:pt>
                <c:pt idx="112">
                  <c:v>105744</c:v>
                </c:pt>
                <c:pt idx="113">
                  <c:v>58250</c:v>
                </c:pt>
                <c:pt idx="114">
                  <c:v>77655</c:v>
                </c:pt>
                <c:pt idx="115">
                  <c:v>107813</c:v>
                </c:pt>
                <c:pt idx="116">
                  <c:v>150481</c:v>
                </c:pt>
                <c:pt idx="117">
                  <c:v>133573</c:v>
                </c:pt>
                <c:pt idx="118">
                  <c:v>139031</c:v>
                </c:pt>
                <c:pt idx="119">
                  <c:v>131456</c:v>
                </c:pt>
                <c:pt idx="120">
                  <c:v>60403</c:v>
                </c:pt>
                <c:pt idx="121">
                  <c:v>77148</c:v>
                </c:pt>
                <c:pt idx="122">
                  <c:v>101054</c:v>
                </c:pt>
                <c:pt idx="123">
                  <c:v>55966</c:v>
                </c:pt>
                <c:pt idx="124">
                  <c:v>55907</c:v>
                </c:pt>
                <c:pt idx="125">
                  <c:v>141618</c:v>
                </c:pt>
                <c:pt idx="126">
                  <c:v>96157</c:v>
                </c:pt>
                <c:pt idx="127">
                  <c:v>103200</c:v>
                </c:pt>
                <c:pt idx="128">
                  <c:v>211924</c:v>
                </c:pt>
                <c:pt idx="129">
                  <c:v>111356</c:v>
                </c:pt>
                <c:pt idx="130">
                  <c:v>84821</c:v>
                </c:pt>
                <c:pt idx="131">
                  <c:v>88764</c:v>
                </c:pt>
                <c:pt idx="132">
                  <c:v>88764</c:v>
                </c:pt>
                <c:pt idx="133">
                  <c:v>58246</c:v>
                </c:pt>
                <c:pt idx="134">
                  <c:v>65355</c:v>
                </c:pt>
                <c:pt idx="135">
                  <c:v>67550</c:v>
                </c:pt>
                <c:pt idx="136">
                  <c:v>74402</c:v>
                </c:pt>
                <c:pt idx="137">
                  <c:v>58490</c:v>
                </c:pt>
                <c:pt idx="138">
                  <c:v>68497</c:v>
                </c:pt>
                <c:pt idx="139">
                  <c:v>99046</c:v>
                </c:pt>
                <c:pt idx="140">
                  <c:v>70094</c:v>
                </c:pt>
                <c:pt idx="141">
                  <c:v>48449</c:v>
                </c:pt>
                <c:pt idx="142">
                  <c:v>56142</c:v>
                </c:pt>
                <c:pt idx="143">
                  <c:v>41857</c:v>
                </c:pt>
                <c:pt idx="144">
                  <c:v>65976</c:v>
                </c:pt>
                <c:pt idx="145">
                  <c:v>48713</c:v>
                </c:pt>
                <c:pt idx="146">
                  <c:v>88856</c:v>
                </c:pt>
                <c:pt idx="147">
                  <c:v>52258</c:v>
                </c:pt>
                <c:pt idx="148">
                  <c:v>38672</c:v>
                </c:pt>
                <c:pt idx="149">
                  <c:v>43151</c:v>
                </c:pt>
                <c:pt idx="150">
                  <c:v>47375</c:v>
                </c:pt>
                <c:pt idx="151">
                  <c:v>131159</c:v>
                </c:pt>
                <c:pt idx="152">
                  <c:v>80845</c:v>
                </c:pt>
                <c:pt idx="153">
                  <c:v>48630</c:v>
                </c:pt>
                <c:pt idx="154">
                  <c:v>45892</c:v>
                </c:pt>
                <c:pt idx="155">
                  <c:v>33529</c:v>
                </c:pt>
                <c:pt idx="156">
                  <c:v>37336</c:v>
                </c:pt>
                <c:pt idx="157">
                  <c:v>45776</c:v>
                </c:pt>
                <c:pt idx="158">
                  <c:v>37166</c:v>
                </c:pt>
                <c:pt idx="159">
                  <c:v>67115</c:v>
                </c:pt>
                <c:pt idx="160">
                  <c:v>49399</c:v>
                </c:pt>
                <c:pt idx="161">
                  <c:v>71869</c:v>
                </c:pt>
                <c:pt idx="162">
                  <c:v>48694</c:v>
                </c:pt>
                <c:pt idx="163">
                  <c:v>46033</c:v>
                </c:pt>
                <c:pt idx="164">
                  <c:v>47774</c:v>
                </c:pt>
                <c:pt idx="165">
                  <c:v>49524</c:v>
                </c:pt>
                <c:pt idx="166">
                  <c:v>47206</c:v>
                </c:pt>
                <c:pt idx="167">
                  <c:v>41184</c:v>
                </c:pt>
                <c:pt idx="168">
                  <c:v>35143</c:v>
                </c:pt>
                <c:pt idx="169">
                  <c:v>46411</c:v>
                </c:pt>
                <c:pt idx="170">
                  <c:v>47469</c:v>
                </c:pt>
                <c:pt idx="171">
                  <c:v>55257</c:v>
                </c:pt>
                <c:pt idx="172">
                  <c:v>35371</c:v>
                </c:pt>
                <c:pt idx="173">
                  <c:v>41404</c:v>
                </c:pt>
                <c:pt idx="174">
                  <c:v>51610</c:v>
                </c:pt>
                <c:pt idx="175">
                  <c:v>54843</c:v>
                </c:pt>
                <c:pt idx="176">
                  <c:v>113020</c:v>
                </c:pt>
                <c:pt idx="177">
                  <c:v>115343</c:v>
                </c:pt>
                <c:pt idx="178">
                  <c:v>115343</c:v>
                </c:pt>
                <c:pt idx="179">
                  <c:v>94927</c:v>
                </c:pt>
                <c:pt idx="180">
                  <c:v>80000</c:v>
                </c:pt>
                <c:pt idx="181">
                  <c:v>91687</c:v>
                </c:pt>
                <c:pt idx="182">
                  <c:v>63508</c:v>
                </c:pt>
                <c:pt idx="183">
                  <c:v>76424</c:v>
                </c:pt>
                <c:pt idx="184">
                  <c:v>63367</c:v>
                </c:pt>
                <c:pt idx="185">
                  <c:v>70272</c:v>
                </c:pt>
                <c:pt idx="186">
                  <c:v>75292</c:v>
                </c:pt>
                <c:pt idx="187">
                  <c:v>61238</c:v>
                </c:pt>
                <c:pt idx="188">
                  <c:v>114657</c:v>
                </c:pt>
                <c:pt idx="189">
                  <c:v>82921</c:v>
                </c:pt>
                <c:pt idx="190">
                  <c:v>102004</c:v>
                </c:pt>
                <c:pt idx="191">
                  <c:v>108396</c:v>
                </c:pt>
                <c:pt idx="192">
                  <c:v>93608</c:v>
                </c:pt>
                <c:pt idx="193">
                  <c:v>60775</c:v>
                </c:pt>
                <c:pt idx="194">
                  <c:v>48563</c:v>
                </c:pt>
                <c:pt idx="195">
                  <c:v>81228</c:v>
                </c:pt>
                <c:pt idx="196">
                  <c:v>74684</c:v>
                </c:pt>
                <c:pt idx="197">
                  <c:v>76280</c:v>
                </c:pt>
                <c:pt idx="198">
                  <c:v>64171</c:v>
                </c:pt>
                <c:pt idx="199">
                  <c:v>92321</c:v>
                </c:pt>
                <c:pt idx="200">
                  <c:v>48542</c:v>
                </c:pt>
                <c:pt idx="201">
                  <c:v>31677</c:v>
                </c:pt>
                <c:pt idx="202">
                  <c:v>41122</c:v>
                </c:pt>
                <c:pt idx="203">
                  <c:v>37632</c:v>
                </c:pt>
                <c:pt idx="204">
                  <c:v>50639</c:v>
                </c:pt>
                <c:pt idx="205">
                  <c:v>54125</c:v>
                </c:pt>
                <c:pt idx="206">
                  <c:v>58915</c:v>
                </c:pt>
                <c:pt idx="207">
                  <c:v>48654</c:v>
                </c:pt>
                <c:pt idx="208">
                  <c:v>47761</c:v>
                </c:pt>
                <c:pt idx="209">
                  <c:v>58963</c:v>
                </c:pt>
                <c:pt idx="210">
                  <c:v>55354</c:v>
                </c:pt>
                <c:pt idx="211">
                  <c:v>51081</c:v>
                </c:pt>
                <c:pt idx="212">
                  <c:v>45128</c:v>
                </c:pt>
                <c:pt idx="213">
                  <c:v>95870</c:v>
                </c:pt>
                <c:pt idx="214">
                  <c:v>55890</c:v>
                </c:pt>
                <c:pt idx="215">
                  <c:v>110881</c:v>
                </c:pt>
                <c:pt idx="216">
                  <c:v>78886</c:v>
                </c:pt>
                <c:pt idx="217">
                  <c:v>96920</c:v>
                </c:pt>
                <c:pt idx="218">
                  <c:v>67067</c:v>
                </c:pt>
                <c:pt idx="219">
                  <c:v>86231</c:v>
                </c:pt>
                <c:pt idx="220">
                  <c:v>131070</c:v>
                </c:pt>
                <c:pt idx="221">
                  <c:v>104912</c:v>
                </c:pt>
                <c:pt idx="222">
                  <c:v>69377</c:v>
                </c:pt>
                <c:pt idx="223">
                  <c:v>141328</c:v>
                </c:pt>
                <c:pt idx="224">
                  <c:v>105614</c:v>
                </c:pt>
                <c:pt idx="225">
                  <c:v>36349</c:v>
                </c:pt>
                <c:pt idx="226">
                  <c:v>80757</c:v>
                </c:pt>
                <c:pt idx="227">
                  <c:v>50412</c:v>
                </c:pt>
                <c:pt idx="228">
                  <c:v>51586</c:v>
                </c:pt>
                <c:pt idx="229">
                  <c:v>52614</c:v>
                </c:pt>
                <c:pt idx="230">
                  <c:v>45581</c:v>
                </c:pt>
                <c:pt idx="231">
                  <c:v>48613</c:v>
                </c:pt>
                <c:pt idx="232">
                  <c:v>64302</c:v>
                </c:pt>
                <c:pt idx="233">
                  <c:v>51022</c:v>
                </c:pt>
                <c:pt idx="234">
                  <c:v>57709</c:v>
                </c:pt>
                <c:pt idx="235">
                  <c:v>41653</c:v>
                </c:pt>
                <c:pt idx="236">
                  <c:v>41653</c:v>
                </c:pt>
                <c:pt idx="237">
                  <c:v>17691</c:v>
                </c:pt>
                <c:pt idx="238">
                  <c:v>60768</c:v>
                </c:pt>
                <c:pt idx="239">
                  <c:v>66833</c:v>
                </c:pt>
                <c:pt idx="240">
                  <c:v>58622</c:v>
                </c:pt>
                <c:pt idx="241">
                  <c:v>54744</c:v>
                </c:pt>
                <c:pt idx="242">
                  <c:v>50156</c:v>
                </c:pt>
                <c:pt idx="243">
                  <c:v>44595</c:v>
                </c:pt>
                <c:pt idx="244">
                  <c:v>38044</c:v>
                </c:pt>
                <c:pt idx="245">
                  <c:v>59906</c:v>
                </c:pt>
                <c:pt idx="246">
                  <c:v>59600</c:v>
                </c:pt>
                <c:pt idx="247">
                  <c:v>46564</c:v>
                </c:pt>
                <c:pt idx="248">
                  <c:v>43260</c:v>
                </c:pt>
                <c:pt idx="249">
                  <c:v>49191</c:v>
                </c:pt>
                <c:pt idx="250">
                  <c:v>67741</c:v>
                </c:pt>
                <c:pt idx="251">
                  <c:v>45145</c:v>
                </c:pt>
                <c:pt idx="252">
                  <c:v>56278</c:v>
                </c:pt>
                <c:pt idx="253">
                  <c:v>77210</c:v>
                </c:pt>
                <c:pt idx="254">
                  <c:v>43569</c:v>
                </c:pt>
                <c:pt idx="255">
                  <c:v>41077</c:v>
                </c:pt>
                <c:pt idx="256">
                  <c:v>20612</c:v>
                </c:pt>
                <c:pt idx="257">
                  <c:v>20612</c:v>
                </c:pt>
                <c:pt idx="258">
                  <c:v>47507</c:v>
                </c:pt>
                <c:pt idx="259">
                  <c:v>45169</c:v>
                </c:pt>
                <c:pt idx="260">
                  <c:v>37829</c:v>
                </c:pt>
                <c:pt idx="261">
                  <c:v>38583</c:v>
                </c:pt>
                <c:pt idx="262">
                  <c:v>38583</c:v>
                </c:pt>
                <c:pt idx="263">
                  <c:v>95011</c:v>
                </c:pt>
                <c:pt idx="264">
                  <c:v>63611</c:v>
                </c:pt>
                <c:pt idx="265">
                  <c:v>75428</c:v>
                </c:pt>
                <c:pt idx="266">
                  <c:v>69589</c:v>
                </c:pt>
                <c:pt idx="267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F4-43F1-8B5E-0233E9170505}"/>
            </c:ext>
          </c:extLst>
        </c:ser>
        <c:ser>
          <c:idx val="2"/>
          <c:order val="2"/>
          <c:tx>
            <c:strRef>
              <c:f>В2!$D$6</c:f>
              <c:strCache>
                <c:ptCount val="1"/>
                <c:pt idx="0">
                  <c:v>SPDR Bloomberg Barclays High Yield Bond ETF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В2!$A$9:$A$276</c:f>
              <c:numCache>
                <c:formatCode>m/d/yyyy</c:formatCode>
                <c:ptCount val="268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43836</c:v>
                </c:pt>
                <c:pt idx="4">
                  <c:v>43837</c:v>
                </c:pt>
                <c:pt idx="5">
                  <c:v>43838</c:v>
                </c:pt>
                <c:pt idx="6">
                  <c:v>43839</c:v>
                </c:pt>
                <c:pt idx="7">
                  <c:v>43840</c:v>
                </c:pt>
                <c:pt idx="8">
                  <c:v>43843</c:v>
                </c:pt>
                <c:pt idx="9">
                  <c:v>43844</c:v>
                </c:pt>
                <c:pt idx="10">
                  <c:v>43845</c:v>
                </c:pt>
                <c:pt idx="11">
                  <c:v>43846</c:v>
                </c:pt>
                <c:pt idx="12">
                  <c:v>43847</c:v>
                </c:pt>
                <c:pt idx="13">
                  <c:v>43850</c:v>
                </c:pt>
                <c:pt idx="14">
                  <c:v>43851</c:v>
                </c:pt>
                <c:pt idx="15">
                  <c:v>43852</c:v>
                </c:pt>
                <c:pt idx="16">
                  <c:v>43853</c:v>
                </c:pt>
                <c:pt idx="17">
                  <c:v>43854</c:v>
                </c:pt>
                <c:pt idx="18">
                  <c:v>43857</c:v>
                </c:pt>
                <c:pt idx="19">
                  <c:v>43858</c:v>
                </c:pt>
                <c:pt idx="20">
                  <c:v>43859</c:v>
                </c:pt>
                <c:pt idx="21">
                  <c:v>43860</c:v>
                </c:pt>
                <c:pt idx="22">
                  <c:v>43861</c:v>
                </c:pt>
                <c:pt idx="23">
                  <c:v>43864</c:v>
                </c:pt>
                <c:pt idx="24">
                  <c:v>43865</c:v>
                </c:pt>
                <c:pt idx="25">
                  <c:v>43866</c:v>
                </c:pt>
                <c:pt idx="26">
                  <c:v>43867</c:v>
                </c:pt>
                <c:pt idx="27">
                  <c:v>43868</c:v>
                </c:pt>
                <c:pt idx="28">
                  <c:v>43871</c:v>
                </c:pt>
                <c:pt idx="29">
                  <c:v>43872</c:v>
                </c:pt>
                <c:pt idx="30">
                  <c:v>43873</c:v>
                </c:pt>
                <c:pt idx="31">
                  <c:v>43874</c:v>
                </c:pt>
                <c:pt idx="32">
                  <c:v>43875</c:v>
                </c:pt>
                <c:pt idx="33">
                  <c:v>43878</c:v>
                </c:pt>
                <c:pt idx="34">
                  <c:v>43879</c:v>
                </c:pt>
                <c:pt idx="35">
                  <c:v>43880</c:v>
                </c:pt>
                <c:pt idx="36">
                  <c:v>43881</c:v>
                </c:pt>
                <c:pt idx="37">
                  <c:v>43882</c:v>
                </c:pt>
                <c:pt idx="38">
                  <c:v>43885</c:v>
                </c:pt>
                <c:pt idx="39">
                  <c:v>43886</c:v>
                </c:pt>
                <c:pt idx="40">
                  <c:v>43887</c:v>
                </c:pt>
                <c:pt idx="41">
                  <c:v>43888</c:v>
                </c:pt>
                <c:pt idx="42">
                  <c:v>43889</c:v>
                </c:pt>
                <c:pt idx="43">
                  <c:v>43892</c:v>
                </c:pt>
                <c:pt idx="44">
                  <c:v>43893</c:v>
                </c:pt>
                <c:pt idx="45">
                  <c:v>43894</c:v>
                </c:pt>
                <c:pt idx="46">
                  <c:v>43895</c:v>
                </c:pt>
                <c:pt idx="47">
                  <c:v>43896</c:v>
                </c:pt>
                <c:pt idx="48">
                  <c:v>43899</c:v>
                </c:pt>
                <c:pt idx="49">
                  <c:v>43900</c:v>
                </c:pt>
                <c:pt idx="50">
                  <c:v>43901</c:v>
                </c:pt>
                <c:pt idx="51">
                  <c:v>43902</c:v>
                </c:pt>
                <c:pt idx="52">
                  <c:v>43903</c:v>
                </c:pt>
                <c:pt idx="53">
                  <c:v>43906</c:v>
                </c:pt>
                <c:pt idx="54">
                  <c:v>43907</c:v>
                </c:pt>
                <c:pt idx="55">
                  <c:v>43908</c:v>
                </c:pt>
                <c:pt idx="56">
                  <c:v>43909</c:v>
                </c:pt>
                <c:pt idx="57">
                  <c:v>43910</c:v>
                </c:pt>
                <c:pt idx="58">
                  <c:v>43913</c:v>
                </c:pt>
                <c:pt idx="59">
                  <c:v>43914</c:v>
                </c:pt>
                <c:pt idx="60">
                  <c:v>43915</c:v>
                </c:pt>
                <c:pt idx="61">
                  <c:v>43916</c:v>
                </c:pt>
                <c:pt idx="62">
                  <c:v>43917</c:v>
                </c:pt>
                <c:pt idx="63">
                  <c:v>43920</c:v>
                </c:pt>
                <c:pt idx="64">
                  <c:v>43921</c:v>
                </c:pt>
                <c:pt idx="65">
                  <c:v>43922</c:v>
                </c:pt>
                <c:pt idx="66">
                  <c:v>43923</c:v>
                </c:pt>
                <c:pt idx="67">
                  <c:v>43924</c:v>
                </c:pt>
                <c:pt idx="68">
                  <c:v>43927</c:v>
                </c:pt>
                <c:pt idx="69">
                  <c:v>43928</c:v>
                </c:pt>
                <c:pt idx="70">
                  <c:v>43929</c:v>
                </c:pt>
                <c:pt idx="71">
                  <c:v>43930</c:v>
                </c:pt>
                <c:pt idx="72">
                  <c:v>43931</c:v>
                </c:pt>
                <c:pt idx="73">
                  <c:v>43934</c:v>
                </c:pt>
                <c:pt idx="74">
                  <c:v>43935</c:v>
                </c:pt>
                <c:pt idx="75">
                  <c:v>43936</c:v>
                </c:pt>
                <c:pt idx="76">
                  <c:v>43937</c:v>
                </c:pt>
                <c:pt idx="77">
                  <c:v>43938</c:v>
                </c:pt>
                <c:pt idx="78">
                  <c:v>43941</c:v>
                </c:pt>
                <c:pt idx="79">
                  <c:v>43942</c:v>
                </c:pt>
                <c:pt idx="80">
                  <c:v>43943</c:v>
                </c:pt>
                <c:pt idx="81">
                  <c:v>43944</c:v>
                </c:pt>
                <c:pt idx="82">
                  <c:v>43945</c:v>
                </c:pt>
                <c:pt idx="83">
                  <c:v>43948</c:v>
                </c:pt>
                <c:pt idx="84">
                  <c:v>43949</c:v>
                </c:pt>
                <c:pt idx="85">
                  <c:v>43950</c:v>
                </c:pt>
                <c:pt idx="86">
                  <c:v>43951</c:v>
                </c:pt>
                <c:pt idx="87">
                  <c:v>43952</c:v>
                </c:pt>
                <c:pt idx="88">
                  <c:v>43955</c:v>
                </c:pt>
                <c:pt idx="89">
                  <c:v>43956</c:v>
                </c:pt>
                <c:pt idx="90">
                  <c:v>43957</c:v>
                </c:pt>
                <c:pt idx="91">
                  <c:v>43958</c:v>
                </c:pt>
                <c:pt idx="92">
                  <c:v>43959</c:v>
                </c:pt>
                <c:pt idx="93">
                  <c:v>43962</c:v>
                </c:pt>
                <c:pt idx="94">
                  <c:v>43963</c:v>
                </c:pt>
                <c:pt idx="95">
                  <c:v>43964</c:v>
                </c:pt>
                <c:pt idx="96">
                  <c:v>43965</c:v>
                </c:pt>
                <c:pt idx="97">
                  <c:v>43966</c:v>
                </c:pt>
                <c:pt idx="98">
                  <c:v>43969</c:v>
                </c:pt>
                <c:pt idx="99">
                  <c:v>43970</c:v>
                </c:pt>
                <c:pt idx="100">
                  <c:v>43971</c:v>
                </c:pt>
                <c:pt idx="101">
                  <c:v>43972</c:v>
                </c:pt>
                <c:pt idx="102">
                  <c:v>43973</c:v>
                </c:pt>
                <c:pt idx="103">
                  <c:v>43976</c:v>
                </c:pt>
                <c:pt idx="104">
                  <c:v>43977</c:v>
                </c:pt>
                <c:pt idx="105">
                  <c:v>43978</c:v>
                </c:pt>
                <c:pt idx="106">
                  <c:v>43979</c:v>
                </c:pt>
                <c:pt idx="107">
                  <c:v>43980</c:v>
                </c:pt>
                <c:pt idx="108">
                  <c:v>43983</c:v>
                </c:pt>
                <c:pt idx="109">
                  <c:v>43984</c:v>
                </c:pt>
                <c:pt idx="110">
                  <c:v>43985</c:v>
                </c:pt>
                <c:pt idx="111">
                  <c:v>43986</c:v>
                </c:pt>
                <c:pt idx="112">
                  <c:v>43987</c:v>
                </c:pt>
                <c:pt idx="113">
                  <c:v>43990</c:v>
                </c:pt>
                <c:pt idx="114">
                  <c:v>43991</c:v>
                </c:pt>
                <c:pt idx="115">
                  <c:v>43992</c:v>
                </c:pt>
                <c:pt idx="116">
                  <c:v>43993</c:v>
                </c:pt>
                <c:pt idx="117">
                  <c:v>43994</c:v>
                </c:pt>
                <c:pt idx="118">
                  <c:v>43997</c:v>
                </c:pt>
                <c:pt idx="119">
                  <c:v>43998</c:v>
                </c:pt>
                <c:pt idx="120">
                  <c:v>43999</c:v>
                </c:pt>
                <c:pt idx="121">
                  <c:v>44000</c:v>
                </c:pt>
                <c:pt idx="122">
                  <c:v>44001</c:v>
                </c:pt>
                <c:pt idx="123">
                  <c:v>44004</c:v>
                </c:pt>
                <c:pt idx="124">
                  <c:v>44005</c:v>
                </c:pt>
                <c:pt idx="125">
                  <c:v>44006</c:v>
                </c:pt>
                <c:pt idx="126">
                  <c:v>44007</c:v>
                </c:pt>
                <c:pt idx="127">
                  <c:v>44008</c:v>
                </c:pt>
                <c:pt idx="128">
                  <c:v>44011</c:v>
                </c:pt>
                <c:pt idx="129">
                  <c:v>44012</c:v>
                </c:pt>
                <c:pt idx="130">
                  <c:v>44013</c:v>
                </c:pt>
                <c:pt idx="131">
                  <c:v>44014</c:v>
                </c:pt>
                <c:pt idx="132">
                  <c:v>44015</c:v>
                </c:pt>
                <c:pt idx="133">
                  <c:v>44018</c:v>
                </c:pt>
                <c:pt idx="134">
                  <c:v>44019</c:v>
                </c:pt>
                <c:pt idx="135">
                  <c:v>44020</c:v>
                </c:pt>
                <c:pt idx="136">
                  <c:v>44021</c:v>
                </c:pt>
                <c:pt idx="137">
                  <c:v>44022</c:v>
                </c:pt>
                <c:pt idx="138">
                  <c:v>44025</c:v>
                </c:pt>
                <c:pt idx="139">
                  <c:v>44026</c:v>
                </c:pt>
                <c:pt idx="140">
                  <c:v>44027</c:v>
                </c:pt>
                <c:pt idx="141">
                  <c:v>44028</c:v>
                </c:pt>
                <c:pt idx="142">
                  <c:v>44029</c:v>
                </c:pt>
                <c:pt idx="143">
                  <c:v>44032</c:v>
                </c:pt>
                <c:pt idx="144">
                  <c:v>44033</c:v>
                </c:pt>
                <c:pt idx="145">
                  <c:v>44034</c:v>
                </c:pt>
                <c:pt idx="146">
                  <c:v>44035</c:v>
                </c:pt>
                <c:pt idx="147">
                  <c:v>44036</c:v>
                </c:pt>
                <c:pt idx="148">
                  <c:v>44039</c:v>
                </c:pt>
                <c:pt idx="149">
                  <c:v>44040</c:v>
                </c:pt>
                <c:pt idx="150">
                  <c:v>44041</c:v>
                </c:pt>
                <c:pt idx="151">
                  <c:v>44042</c:v>
                </c:pt>
                <c:pt idx="152">
                  <c:v>44043</c:v>
                </c:pt>
                <c:pt idx="153">
                  <c:v>44046</c:v>
                </c:pt>
                <c:pt idx="154">
                  <c:v>44047</c:v>
                </c:pt>
                <c:pt idx="155">
                  <c:v>44048</c:v>
                </c:pt>
                <c:pt idx="156">
                  <c:v>44049</c:v>
                </c:pt>
                <c:pt idx="157">
                  <c:v>44050</c:v>
                </c:pt>
                <c:pt idx="158">
                  <c:v>44053</c:v>
                </c:pt>
                <c:pt idx="159">
                  <c:v>44054</c:v>
                </c:pt>
                <c:pt idx="160">
                  <c:v>44055</c:v>
                </c:pt>
                <c:pt idx="161">
                  <c:v>44056</c:v>
                </c:pt>
                <c:pt idx="162">
                  <c:v>44057</c:v>
                </c:pt>
                <c:pt idx="163">
                  <c:v>44060</c:v>
                </c:pt>
                <c:pt idx="164">
                  <c:v>44061</c:v>
                </c:pt>
                <c:pt idx="165">
                  <c:v>44062</c:v>
                </c:pt>
                <c:pt idx="166">
                  <c:v>44063</c:v>
                </c:pt>
                <c:pt idx="167">
                  <c:v>44064</c:v>
                </c:pt>
                <c:pt idx="168">
                  <c:v>44067</c:v>
                </c:pt>
                <c:pt idx="169">
                  <c:v>44068</c:v>
                </c:pt>
                <c:pt idx="170">
                  <c:v>44069</c:v>
                </c:pt>
                <c:pt idx="171">
                  <c:v>44070</c:v>
                </c:pt>
                <c:pt idx="172">
                  <c:v>44071</c:v>
                </c:pt>
                <c:pt idx="173">
                  <c:v>44074</c:v>
                </c:pt>
                <c:pt idx="174">
                  <c:v>44075</c:v>
                </c:pt>
                <c:pt idx="175">
                  <c:v>44076</c:v>
                </c:pt>
                <c:pt idx="176">
                  <c:v>44077</c:v>
                </c:pt>
                <c:pt idx="177">
                  <c:v>44078</c:v>
                </c:pt>
                <c:pt idx="178">
                  <c:v>44081</c:v>
                </c:pt>
                <c:pt idx="179">
                  <c:v>44082</c:v>
                </c:pt>
                <c:pt idx="180">
                  <c:v>44083</c:v>
                </c:pt>
                <c:pt idx="181">
                  <c:v>44084</c:v>
                </c:pt>
                <c:pt idx="182">
                  <c:v>44085</c:v>
                </c:pt>
                <c:pt idx="183">
                  <c:v>44088</c:v>
                </c:pt>
                <c:pt idx="184">
                  <c:v>44089</c:v>
                </c:pt>
                <c:pt idx="185">
                  <c:v>44090</c:v>
                </c:pt>
                <c:pt idx="186">
                  <c:v>44091</c:v>
                </c:pt>
                <c:pt idx="187">
                  <c:v>44092</c:v>
                </c:pt>
                <c:pt idx="188">
                  <c:v>44095</c:v>
                </c:pt>
                <c:pt idx="189">
                  <c:v>44096</c:v>
                </c:pt>
                <c:pt idx="190">
                  <c:v>44097</c:v>
                </c:pt>
                <c:pt idx="191">
                  <c:v>44098</c:v>
                </c:pt>
                <c:pt idx="192">
                  <c:v>44099</c:v>
                </c:pt>
                <c:pt idx="193">
                  <c:v>44102</c:v>
                </c:pt>
                <c:pt idx="194">
                  <c:v>44103</c:v>
                </c:pt>
                <c:pt idx="195">
                  <c:v>44104</c:v>
                </c:pt>
                <c:pt idx="196">
                  <c:v>44105</c:v>
                </c:pt>
                <c:pt idx="197">
                  <c:v>44106</c:v>
                </c:pt>
                <c:pt idx="198">
                  <c:v>44109</c:v>
                </c:pt>
                <c:pt idx="199">
                  <c:v>44110</c:v>
                </c:pt>
                <c:pt idx="200">
                  <c:v>44111</c:v>
                </c:pt>
                <c:pt idx="201">
                  <c:v>44112</c:v>
                </c:pt>
                <c:pt idx="202">
                  <c:v>44113</c:v>
                </c:pt>
                <c:pt idx="203">
                  <c:v>44116</c:v>
                </c:pt>
                <c:pt idx="204">
                  <c:v>44117</c:v>
                </c:pt>
                <c:pt idx="205">
                  <c:v>44118</c:v>
                </c:pt>
                <c:pt idx="206">
                  <c:v>44119</c:v>
                </c:pt>
                <c:pt idx="207">
                  <c:v>44120</c:v>
                </c:pt>
                <c:pt idx="208">
                  <c:v>44123</c:v>
                </c:pt>
                <c:pt idx="209">
                  <c:v>44124</c:v>
                </c:pt>
                <c:pt idx="210">
                  <c:v>44125</c:v>
                </c:pt>
                <c:pt idx="211">
                  <c:v>44126</c:v>
                </c:pt>
                <c:pt idx="212">
                  <c:v>44127</c:v>
                </c:pt>
                <c:pt idx="213">
                  <c:v>44130</c:v>
                </c:pt>
                <c:pt idx="214">
                  <c:v>44131</c:v>
                </c:pt>
                <c:pt idx="215">
                  <c:v>44132</c:v>
                </c:pt>
                <c:pt idx="216">
                  <c:v>44133</c:v>
                </c:pt>
                <c:pt idx="217">
                  <c:v>44134</c:v>
                </c:pt>
                <c:pt idx="218">
                  <c:v>44137</c:v>
                </c:pt>
                <c:pt idx="219">
                  <c:v>44138</c:v>
                </c:pt>
                <c:pt idx="220">
                  <c:v>44139</c:v>
                </c:pt>
                <c:pt idx="221">
                  <c:v>44140</c:v>
                </c:pt>
                <c:pt idx="222">
                  <c:v>44141</c:v>
                </c:pt>
                <c:pt idx="223">
                  <c:v>44144</c:v>
                </c:pt>
                <c:pt idx="224">
                  <c:v>44145</c:v>
                </c:pt>
                <c:pt idx="225">
                  <c:v>44146</c:v>
                </c:pt>
                <c:pt idx="226">
                  <c:v>44147</c:v>
                </c:pt>
                <c:pt idx="227">
                  <c:v>44148</c:v>
                </c:pt>
                <c:pt idx="228">
                  <c:v>44151</c:v>
                </c:pt>
                <c:pt idx="229">
                  <c:v>44152</c:v>
                </c:pt>
                <c:pt idx="230">
                  <c:v>44153</c:v>
                </c:pt>
                <c:pt idx="231">
                  <c:v>44154</c:v>
                </c:pt>
                <c:pt idx="232">
                  <c:v>44155</c:v>
                </c:pt>
                <c:pt idx="233">
                  <c:v>44158</c:v>
                </c:pt>
                <c:pt idx="234">
                  <c:v>44159</c:v>
                </c:pt>
                <c:pt idx="235">
                  <c:v>44160</c:v>
                </c:pt>
                <c:pt idx="236">
                  <c:v>44161</c:v>
                </c:pt>
                <c:pt idx="237">
                  <c:v>44162</c:v>
                </c:pt>
                <c:pt idx="238">
                  <c:v>44165</c:v>
                </c:pt>
                <c:pt idx="239">
                  <c:v>44166</c:v>
                </c:pt>
                <c:pt idx="240">
                  <c:v>44167</c:v>
                </c:pt>
                <c:pt idx="241">
                  <c:v>44168</c:v>
                </c:pt>
                <c:pt idx="242">
                  <c:v>44169</c:v>
                </c:pt>
                <c:pt idx="243">
                  <c:v>44172</c:v>
                </c:pt>
                <c:pt idx="244">
                  <c:v>44173</c:v>
                </c:pt>
                <c:pt idx="245">
                  <c:v>44174</c:v>
                </c:pt>
                <c:pt idx="246">
                  <c:v>44175</c:v>
                </c:pt>
                <c:pt idx="247">
                  <c:v>44176</c:v>
                </c:pt>
                <c:pt idx="248">
                  <c:v>44179</c:v>
                </c:pt>
                <c:pt idx="249">
                  <c:v>44180</c:v>
                </c:pt>
                <c:pt idx="250">
                  <c:v>44181</c:v>
                </c:pt>
                <c:pt idx="251">
                  <c:v>44182</c:v>
                </c:pt>
                <c:pt idx="252">
                  <c:v>44183</c:v>
                </c:pt>
                <c:pt idx="253">
                  <c:v>44186</c:v>
                </c:pt>
                <c:pt idx="254">
                  <c:v>44187</c:v>
                </c:pt>
                <c:pt idx="255">
                  <c:v>44188</c:v>
                </c:pt>
                <c:pt idx="256">
                  <c:v>44189</c:v>
                </c:pt>
                <c:pt idx="257">
                  <c:v>44190</c:v>
                </c:pt>
                <c:pt idx="258">
                  <c:v>44193</c:v>
                </c:pt>
                <c:pt idx="259">
                  <c:v>44194</c:v>
                </c:pt>
                <c:pt idx="260">
                  <c:v>44195</c:v>
                </c:pt>
                <c:pt idx="261">
                  <c:v>44196</c:v>
                </c:pt>
                <c:pt idx="262">
                  <c:v>44197</c:v>
                </c:pt>
                <c:pt idx="263">
                  <c:v>44200</c:v>
                </c:pt>
                <c:pt idx="264">
                  <c:v>44201</c:v>
                </c:pt>
                <c:pt idx="265">
                  <c:v>44202</c:v>
                </c:pt>
                <c:pt idx="266">
                  <c:v>44203</c:v>
                </c:pt>
                <c:pt idx="267">
                  <c:v>44204</c:v>
                </c:pt>
              </c:numCache>
            </c:numRef>
          </c:cat>
          <c:val>
            <c:numRef>
              <c:f>В2!$D$9:$D$276</c:f>
              <c:numCache>
                <c:formatCode>General</c:formatCode>
                <c:ptCount val="268"/>
                <c:pt idx="0">
                  <c:v>9861</c:v>
                </c:pt>
                <c:pt idx="1">
                  <c:v>14281</c:v>
                </c:pt>
                <c:pt idx="2">
                  <c:v>13692</c:v>
                </c:pt>
                <c:pt idx="3">
                  <c:v>10448</c:v>
                </c:pt>
                <c:pt idx="4">
                  <c:v>8816</c:v>
                </c:pt>
                <c:pt idx="5">
                  <c:v>13211</c:v>
                </c:pt>
                <c:pt idx="6">
                  <c:v>10633</c:v>
                </c:pt>
                <c:pt idx="7">
                  <c:v>10118</c:v>
                </c:pt>
                <c:pt idx="8">
                  <c:v>9365</c:v>
                </c:pt>
                <c:pt idx="9">
                  <c:v>14348</c:v>
                </c:pt>
                <c:pt idx="10">
                  <c:v>11633</c:v>
                </c:pt>
                <c:pt idx="11">
                  <c:v>10828</c:v>
                </c:pt>
                <c:pt idx="12">
                  <c:v>8224</c:v>
                </c:pt>
                <c:pt idx="13">
                  <c:v>8224</c:v>
                </c:pt>
                <c:pt idx="14">
                  <c:v>10603</c:v>
                </c:pt>
                <c:pt idx="15">
                  <c:v>11422</c:v>
                </c:pt>
                <c:pt idx="16">
                  <c:v>14967</c:v>
                </c:pt>
                <c:pt idx="17">
                  <c:v>21356</c:v>
                </c:pt>
                <c:pt idx="18">
                  <c:v>25347</c:v>
                </c:pt>
                <c:pt idx="19">
                  <c:v>23402</c:v>
                </c:pt>
                <c:pt idx="20">
                  <c:v>14812</c:v>
                </c:pt>
                <c:pt idx="21">
                  <c:v>26691</c:v>
                </c:pt>
                <c:pt idx="22">
                  <c:v>27576</c:v>
                </c:pt>
                <c:pt idx="23">
                  <c:v>27253</c:v>
                </c:pt>
                <c:pt idx="24">
                  <c:v>20060</c:v>
                </c:pt>
                <c:pt idx="25">
                  <c:v>17994</c:v>
                </c:pt>
                <c:pt idx="26">
                  <c:v>14920</c:v>
                </c:pt>
                <c:pt idx="27">
                  <c:v>14176</c:v>
                </c:pt>
                <c:pt idx="28">
                  <c:v>14688</c:v>
                </c:pt>
                <c:pt idx="29">
                  <c:v>16624</c:v>
                </c:pt>
                <c:pt idx="30">
                  <c:v>13764</c:v>
                </c:pt>
                <c:pt idx="31">
                  <c:v>13843</c:v>
                </c:pt>
                <c:pt idx="32">
                  <c:v>12841</c:v>
                </c:pt>
                <c:pt idx="33">
                  <c:v>12841</c:v>
                </c:pt>
                <c:pt idx="34">
                  <c:v>15589</c:v>
                </c:pt>
                <c:pt idx="35">
                  <c:v>9937</c:v>
                </c:pt>
                <c:pt idx="36">
                  <c:v>18969</c:v>
                </c:pt>
                <c:pt idx="37">
                  <c:v>18467</c:v>
                </c:pt>
                <c:pt idx="38">
                  <c:v>37987</c:v>
                </c:pt>
                <c:pt idx="39">
                  <c:v>53862</c:v>
                </c:pt>
                <c:pt idx="40">
                  <c:v>49856</c:v>
                </c:pt>
                <c:pt idx="41">
                  <c:v>75880</c:v>
                </c:pt>
                <c:pt idx="42">
                  <c:v>91369</c:v>
                </c:pt>
                <c:pt idx="43">
                  <c:v>60995</c:v>
                </c:pt>
                <c:pt idx="44">
                  <c:v>73719</c:v>
                </c:pt>
                <c:pt idx="45">
                  <c:v>50291</c:v>
                </c:pt>
                <c:pt idx="46">
                  <c:v>50576</c:v>
                </c:pt>
                <c:pt idx="47">
                  <c:v>63382</c:v>
                </c:pt>
                <c:pt idx="48">
                  <c:v>66058</c:v>
                </c:pt>
                <c:pt idx="49">
                  <c:v>65789</c:v>
                </c:pt>
                <c:pt idx="50">
                  <c:v>58118</c:v>
                </c:pt>
                <c:pt idx="51">
                  <c:v>55986</c:v>
                </c:pt>
                <c:pt idx="52">
                  <c:v>51678</c:v>
                </c:pt>
                <c:pt idx="53">
                  <c:v>47935</c:v>
                </c:pt>
                <c:pt idx="54">
                  <c:v>54040</c:v>
                </c:pt>
                <c:pt idx="55">
                  <c:v>32240</c:v>
                </c:pt>
                <c:pt idx="56">
                  <c:v>36766</c:v>
                </c:pt>
                <c:pt idx="57">
                  <c:v>25690</c:v>
                </c:pt>
                <c:pt idx="58">
                  <c:v>27045</c:v>
                </c:pt>
                <c:pt idx="59">
                  <c:v>45800</c:v>
                </c:pt>
                <c:pt idx="60">
                  <c:v>50823</c:v>
                </c:pt>
                <c:pt idx="61">
                  <c:v>53617</c:v>
                </c:pt>
                <c:pt idx="62">
                  <c:v>83866</c:v>
                </c:pt>
                <c:pt idx="63">
                  <c:v>34726</c:v>
                </c:pt>
                <c:pt idx="64">
                  <c:v>33126</c:v>
                </c:pt>
                <c:pt idx="65">
                  <c:v>32909</c:v>
                </c:pt>
                <c:pt idx="66">
                  <c:v>32239</c:v>
                </c:pt>
                <c:pt idx="67">
                  <c:v>28876</c:v>
                </c:pt>
                <c:pt idx="68">
                  <c:v>32815</c:v>
                </c:pt>
                <c:pt idx="69">
                  <c:v>32888</c:v>
                </c:pt>
                <c:pt idx="70">
                  <c:v>29552</c:v>
                </c:pt>
                <c:pt idx="71">
                  <c:v>70557</c:v>
                </c:pt>
                <c:pt idx="72">
                  <c:v>70557</c:v>
                </c:pt>
                <c:pt idx="73">
                  <c:v>36704</c:v>
                </c:pt>
                <c:pt idx="74">
                  <c:v>36656</c:v>
                </c:pt>
                <c:pt idx="75">
                  <c:v>43359</c:v>
                </c:pt>
                <c:pt idx="76">
                  <c:v>32413</c:v>
                </c:pt>
                <c:pt idx="77">
                  <c:v>31797</c:v>
                </c:pt>
                <c:pt idx="78">
                  <c:v>39901</c:v>
                </c:pt>
                <c:pt idx="79">
                  <c:v>61231</c:v>
                </c:pt>
                <c:pt idx="80">
                  <c:v>27143</c:v>
                </c:pt>
                <c:pt idx="81">
                  <c:v>35527</c:v>
                </c:pt>
                <c:pt idx="82">
                  <c:v>35542</c:v>
                </c:pt>
                <c:pt idx="83">
                  <c:v>23262</c:v>
                </c:pt>
                <c:pt idx="84">
                  <c:v>26619</c:v>
                </c:pt>
                <c:pt idx="85">
                  <c:v>35562</c:v>
                </c:pt>
                <c:pt idx="86">
                  <c:v>48169</c:v>
                </c:pt>
                <c:pt idx="87">
                  <c:v>36569</c:v>
                </c:pt>
                <c:pt idx="88">
                  <c:v>27922</c:v>
                </c:pt>
                <c:pt idx="89">
                  <c:v>41369</c:v>
                </c:pt>
                <c:pt idx="90">
                  <c:v>26807</c:v>
                </c:pt>
                <c:pt idx="91">
                  <c:v>23008</c:v>
                </c:pt>
                <c:pt idx="92">
                  <c:v>29327</c:v>
                </c:pt>
                <c:pt idx="93">
                  <c:v>20109</c:v>
                </c:pt>
                <c:pt idx="94">
                  <c:v>38604</c:v>
                </c:pt>
                <c:pt idx="95">
                  <c:v>44846</c:v>
                </c:pt>
                <c:pt idx="96">
                  <c:v>56540</c:v>
                </c:pt>
                <c:pt idx="97">
                  <c:v>47541</c:v>
                </c:pt>
                <c:pt idx="98">
                  <c:v>42532</c:v>
                </c:pt>
                <c:pt idx="99">
                  <c:v>41992</c:v>
                </c:pt>
                <c:pt idx="100">
                  <c:v>41689</c:v>
                </c:pt>
                <c:pt idx="101">
                  <c:v>32903</c:v>
                </c:pt>
                <c:pt idx="102">
                  <c:v>27440</c:v>
                </c:pt>
                <c:pt idx="103">
                  <c:v>27440</c:v>
                </c:pt>
                <c:pt idx="104">
                  <c:v>28746</c:v>
                </c:pt>
                <c:pt idx="105">
                  <c:v>30925</c:v>
                </c:pt>
                <c:pt idx="106">
                  <c:v>37883</c:v>
                </c:pt>
                <c:pt idx="107">
                  <c:v>45531</c:v>
                </c:pt>
                <c:pt idx="108">
                  <c:v>28423</c:v>
                </c:pt>
                <c:pt idx="109">
                  <c:v>45888</c:v>
                </c:pt>
                <c:pt idx="110">
                  <c:v>39123</c:v>
                </c:pt>
                <c:pt idx="111">
                  <c:v>28368</c:v>
                </c:pt>
                <c:pt idx="112">
                  <c:v>30975</c:v>
                </c:pt>
                <c:pt idx="113">
                  <c:v>33909</c:v>
                </c:pt>
                <c:pt idx="114">
                  <c:v>48408</c:v>
                </c:pt>
                <c:pt idx="115">
                  <c:v>49668</c:v>
                </c:pt>
                <c:pt idx="116">
                  <c:v>61990</c:v>
                </c:pt>
                <c:pt idx="117">
                  <c:v>75571</c:v>
                </c:pt>
                <c:pt idx="118">
                  <c:v>61336</c:v>
                </c:pt>
                <c:pt idx="119">
                  <c:v>71240</c:v>
                </c:pt>
                <c:pt idx="120">
                  <c:v>36391</c:v>
                </c:pt>
                <c:pt idx="121">
                  <c:v>31541</c:v>
                </c:pt>
                <c:pt idx="122">
                  <c:v>33318</c:v>
                </c:pt>
                <c:pt idx="123">
                  <c:v>30841</c:v>
                </c:pt>
                <c:pt idx="124">
                  <c:v>22551</c:v>
                </c:pt>
                <c:pt idx="125">
                  <c:v>53871</c:v>
                </c:pt>
                <c:pt idx="126">
                  <c:v>49038</c:v>
                </c:pt>
                <c:pt idx="127">
                  <c:v>36408</c:v>
                </c:pt>
                <c:pt idx="128">
                  <c:v>126107</c:v>
                </c:pt>
                <c:pt idx="129">
                  <c:v>43858</c:v>
                </c:pt>
                <c:pt idx="130">
                  <c:v>39981</c:v>
                </c:pt>
                <c:pt idx="131">
                  <c:v>44298</c:v>
                </c:pt>
                <c:pt idx="132">
                  <c:v>44298</c:v>
                </c:pt>
                <c:pt idx="133">
                  <c:v>24485</c:v>
                </c:pt>
                <c:pt idx="134">
                  <c:v>27577</c:v>
                </c:pt>
                <c:pt idx="135">
                  <c:v>28602</c:v>
                </c:pt>
                <c:pt idx="136">
                  <c:v>36162</c:v>
                </c:pt>
                <c:pt idx="137">
                  <c:v>29017</c:v>
                </c:pt>
                <c:pt idx="138">
                  <c:v>32369</c:v>
                </c:pt>
                <c:pt idx="139">
                  <c:v>52874</c:v>
                </c:pt>
                <c:pt idx="140">
                  <c:v>30075</c:v>
                </c:pt>
                <c:pt idx="141">
                  <c:v>29737</c:v>
                </c:pt>
                <c:pt idx="142">
                  <c:v>19313</c:v>
                </c:pt>
                <c:pt idx="143">
                  <c:v>15362</c:v>
                </c:pt>
                <c:pt idx="144">
                  <c:v>30749</c:v>
                </c:pt>
                <c:pt idx="145">
                  <c:v>19288</c:v>
                </c:pt>
                <c:pt idx="146">
                  <c:v>34947</c:v>
                </c:pt>
                <c:pt idx="147">
                  <c:v>31033</c:v>
                </c:pt>
                <c:pt idx="148">
                  <c:v>15985</c:v>
                </c:pt>
                <c:pt idx="149">
                  <c:v>19736</c:v>
                </c:pt>
                <c:pt idx="150">
                  <c:v>22189</c:v>
                </c:pt>
                <c:pt idx="151">
                  <c:v>61933</c:v>
                </c:pt>
                <c:pt idx="152">
                  <c:v>37429</c:v>
                </c:pt>
                <c:pt idx="153">
                  <c:v>22675</c:v>
                </c:pt>
                <c:pt idx="154">
                  <c:v>21935</c:v>
                </c:pt>
                <c:pt idx="155">
                  <c:v>19910</c:v>
                </c:pt>
                <c:pt idx="156">
                  <c:v>20050</c:v>
                </c:pt>
                <c:pt idx="157">
                  <c:v>24164</c:v>
                </c:pt>
                <c:pt idx="158">
                  <c:v>19156</c:v>
                </c:pt>
                <c:pt idx="159">
                  <c:v>34844</c:v>
                </c:pt>
                <c:pt idx="160">
                  <c:v>24483</c:v>
                </c:pt>
                <c:pt idx="161">
                  <c:v>31797</c:v>
                </c:pt>
                <c:pt idx="162">
                  <c:v>24304</c:v>
                </c:pt>
                <c:pt idx="163">
                  <c:v>16698</c:v>
                </c:pt>
                <c:pt idx="164">
                  <c:v>19842</c:v>
                </c:pt>
                <c:pt idx="165">
                  <c:v>19840</c:v>
                </c:pt>
                <c:pt idx="166">
                  <c:v>26009</c:v>
                </c:pt>
                <c:pt idx="167">
                  <c:v>18481</c:v>
                </c:pt>
                <c:pt idx="168">
                  <c:v>16743</c:v>
                </c:pt>
                <c:pt idx="169">
                  <c:v>22831</c:v>
                </c:pt>
                <c:pt idx="170">
                  <c:v>22011</c:v>
                </c:pt>
                <c:pt idx="171">
                  <c:v>30110</c:v>
                </c:pt>
                <c:pt idx="172">
                  <c:v>19686</c:v>
                </c:pt>
                <c:pt idx="173">
                  <c:v>21653</c:v>
                </c:pt>
                <c:pt idx="174">
                  <c:v>22172</c:v>
                </c:pt>
                <c:pt idx="175">
                  <c:v>25128</c:v>
                </c:pt>
                <c:pt idx="176">
                  <c:v>45242</c:v>
                </c:pt>
                <c:pt idx="177">
                  <c:v>40161</c:v>
                </c:pt>
                <c:pt idx="178">
                  <c:v>40161</c:v>
                </c:pt>
                <c:pt idx="179">
                  <c:v>39367</c:v>
                </c:pt>
                <c:pt idx="180">
                  <c:v>33224</c:v>
                </c:pt>
                <c:pt idx="181">
                  <c:v>46249</c:v>
                </c:pt>
                <c:pt idx="182">
                  <c:v>33209</c:v>
                </c:pt>
                <c:pt idx="183">
                  <c:v>21839</c:v>
                </c:pt>
                <c:pt idx="184">
                  <c:v>17992</c:v>
                </c:pt>
                <c:pt idx="185">
                  <c:v>21486</c:v>
                </c:pt>
                <c:pt idx="186">
                  <c:v>31753</c:v>
                </c:pt>
                <c:pt idx="187">
                  <c:v>24553</c:v>
                </c:pt>
                <c:pt idx="188">
                  <c:v>44177</c:v>
                </c:pt>
                <c:pt idx="189">
                  <c:v>34548</c:v>
                </c:pt>
                <c:pt idx="190">
                  <c:v>39174</c:v>
                </c:pt>
                <c:pt idx="191">
                  <c:v>42254</c:v>
                </c:pt>
                <c:pt idx="192">
                  <c:v>38730</c:v>
                </c:pt>
                <c:pt idx="193">
                  <c:v>26064</c:v>
                </c:pt>
                <c:pt idx="194">
                  <c:v>22620</c:v>
                </c:pt>
                <c:pt idx="195">
                  <c:v>31415</c:v>
                </c:pt>
                <c:pt idx="196">
                  <c:v>36958</c:v>
                </c:pt>
                <c:pt idx="197">
                  <c:v>36628</c:v>
                </c:pt>
                <c:pt idx="198">
                  <c:v>35506</c:v>
                </c:pt>
                <c:pt idx="199">
                  <c:v>44453</c:v>
                </c:pt>
                <c:pt idx="200">
                  <c:v>18708</c:v>
                </c:pt>
                <c:pt idx="201">
                  <c:v>17986</c:v>
                </c:pt>
                <c:pt idx="202">
                  <c:v>23137</c:v>
                </c:pt>
                <c:pt idx="203">
                  <c:v>17064</c:v>
                </c:pt>
                <c:pt idx="204">
                  <c:v>20510</c:v>
                </c:pt>
                <c:pt idx="205">
                  <c:v>20533</c:v>
                </c:pt>
                <c:pt idx="206">
                  <c:v>20168</c:v>
                </c:pt>
                <c:pt idx="207">
                  <c:v>19833</c:v>
                </c:pt>
                <c:pt idx="208">
                  <c:v>23953</c:v>
                </c:pt>
                <c:pt idx="209">
                  <c:v>25862</c:v>
                </c:pt>
                <c:pt idx="210">
                  <c:v>22064</c:v>
                </c:pt>
                <c:pt idx="211">
                  <c:v>20369</c:v>
                </c:pt>
                <c:pt idx="212">
                  <c:v>15731</c:v>
                </c:pt>
                <c:pt idx="213">
                  <c:v>29351</c:v>
                </c:pt>
                <c:pt idx="214">
                  <c:v>18843</c:v>
                </c:pt>
                <c:pt idx="215">
                  <c:v>42540</c:v>
                </c:pt>
                <c:pt idx="216">
                  <c:v>39970</c:v>
                </c:pt>
                <c:pt idx="217">
                  <c:v>33961</c:v>
                </c:pt>
                <c:pt idx="218">
                  <c:v>30903</c:v>
                </c:pt>
                <c:pt idx="219">
                  <c:v>37093</c:v>
                </c:pt>
                <c:pt idx="220">
                  <c:v>54621</c:v>
                </c:pt>
                <c:pt idx="221">
                  <c:v>40925</c:v>
                </c:pt>
                <c:pt idx="222">
                  <c:v>24400</c:v>
                </c:pt>
                <c:pt idx="223">
                  <c:v>54981</c:v>
                </c:pt>
                <c:pt idx="224">
                  <c:v>45639</c:v>
                </c:pt>
                <c:pt idx="225">
                  <c:v>17325</c:v>
                </c:pt>
                <c:pt idx="226">
                  <c:v>25060</c:v>
                </c:pt>
                <c:pt idx="227">
                  <c:v>15067</c:v>
                </c:pt>
                <c:pt idx="228">
                  <c:v>19910</c:v>
                </c:pt>
                <c:pt idx="229">
                  <c:v>22976</c:v>
                </c:pt>
                <c:pt idx="230">
                  <c:v>16868</c:v>
                </c:pt>
                <c:pt idx="231">
                  <c:v>17973</c:v>
                </c:pt>
                <c:pt idx="232">
                  <c:v>17775</c:v>
                </c:pt>
                <c:pt idx="233">
                  <c:v>19512</c:v>
                </c:pt>
                <c:pt idx="234">
                  <c:v>31704</c:v>
                </c:pt>
                <c:pt idx="235">
                  <c:v>13119</c:v>
                </c:pt>
                <c:pt idx="236">
                  <c:v>13119</c:v>
                </c:pt>
                <c:pt idx="237">
                  <c:v>7858</c:v>
                </c:pt>
                <c:pt idx="238">
                  <c:v>20826</c:v>
                </c:pt>
                <c:pt idx="239">
                  <c:v>24618</c:v>
                </c:pt>
                <c:pt idx="240">
                  <c:v>22803</c:v>
                </c:pt>
                <c:pt idx="241">
                  <c:v>16148</c:v>
                </c:pt>
                <c:pt idx="242">
                  <c:v>15660</c:v>
                </c:pt>
                <c:pt idx="243">
                  <c:v>15156</c:v>
                </c:pt>
                <c:pt idx="244">
                  <c:v>14201</c:v>
                </c:pt>
                <c:pt idx="245">
                  <c:v>21336</c:v>
                </c:pt>
                <c:pt idx="246">
                  <c:v>21137</c:v>
                </c:pt>
                <c:pt idx="247">
                  <c:v>21836</c:v>
                </c:pt>
                <c:pt idx="248">
                  <c:v>19384</c:v>
                </c:pt>
                <c:pt idx="249">
                  <c:v>17914</c:v>
                </c:pt>
                <c:pt idx="250">
                  <c:v>23780</c:v>
                </c:pt>
                <c:pt idx="251">
                  <c:v>18092</c:v>
                </c:pt>
                <c:pt idx="252">
                  <c:v>17891</c:v>
                </c:pt>
                <c:pt idx="253">
                  <c:v>24734</c:v>
                </c:pt>
                <c:pt idx="254">
                  <c:v>17732</c:v>
                </c:pt>
                <c:pt idx="255">
                  <c:v>13937</c:v>
                </c:pt>
                <c:pt idx="256">
                  <c:v>12129</c:v>
                </c:pt>
                <c:pt idx="257">
                  <c:v>12129</c:v>
                </c:pt>
                <c:pt idx="258">
                  <c:v>16141</c:v>
                </c:pt>
                <c:pt idx="259">
                  <c:v>23070</c:v>
                </c:pt>
                <c:pt idx="260">
                  <c:v>13415</c:v>
                </c:pt>
                <c:pt idx="261">
                  <c:v>12851</c:v>
                </c:pt>
                <c:pt idx="262">
                  <c:v>12851</c:v>
                </c:pt>
                <c:pt idx="263">
                  <c:v>31833</c:v>
                </c:pt>
                <c:pt idx="264">
                  <c:v>22145</c:v>
                </c:pt>
                <c:pt idx="265">
                  <c:v>32018</c:v>
                </c:pt>
                <c:pt idx="266">
                  <c:v>28361</c:v>
                </c:pt>
                <c:pt idx="267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F4-43F1-8B5E-0233E9170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246656"/>
        <c:axId val="144248192"/>
      </c:lineChart>
      <c:dateAx>
        <c:axId val="144246656"/>
        <c:scaling>
          <c:orientation val="minMax"/>
          <c:max val="44197"/>
          <c:min val="43831"/>
        </c:scaling>
        <c:delete val="0"/>
        <c:axPos val="b"/>
        <c:numFmt formatCode="m/d/yyyy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4248192"/>
        <c:crosses val="autoZero"/>
        <c:auto val="0"/>
        <c:lblOffset val="100"/>
        <c:baseTimeUnit val="days"/>
      </c:dateAx>
      <c:valAx>
        <c:axId val="144248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424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В3!$B$5</c:f>
              <c:strCache>
                <c:ptCount val="1"/>
                <c:pt idx="0">
                  <c:v>Спред биржевой цены и расчетной стоимости пая, исходя из СЧА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В3!$A$6:$A$208</c:f>
              <c:numCache>
                <c:formatCode>m/d/yyyy</c:formatCode>
                <c:ptCount val="203"/>
                <c:pt idx="0">
                  <c:v>43839</c:v>
                </c:pt>
                <c:pt idx="1">
                  <c:v>43840</c:v>
                </c:pt>
                <c:pt idx="2">
                  <c:v>43843</c:v>
                </c:pt>
                <c:pt idx="3">
                  <c:v>43844</c:v>
                </c:pt>
                <c:pt idx="4">
                  <c:v>43845</c:v>
                </c:pt>
                <c:pt idx="5">
                  <c:v>43846</c:v>
                </c:pt>
                <c:pt idx="6">
                  <c:v>43847</c:v>
                </c:pt>
                <c:pt idx="7">
                  <c:v>43850</c:v>
                </c:pt>
                <c:pt idx="8">
                  <c:v>43851</c:v>
                </c:pt>
                <c:pt idx="9">
                  <c:v>43852</c:v>
                </c:pt>
                <c:pt idx="10">
                  <c:v>43853</c:v>
                </c:pt>
                <c:pt idx="11">
                  <c:v>43854</c:v>
                </c:pt>
                <c:pt idx="12">
                  <c:v>43857</c:v>
                </c:pt>
                <c:pt idx="13">
                  <c:v>43858</c:v>
                </c:pt>
                <c:pt idx="14">
                  <c:v>43859</c:v>
                </c:pt>
                <c:pt idx="15">
                  <c:v>43860</c:v>
                </c:pt>
                <c:pt idx="16">
                  <c:v>43861</c:v>
                </c:pt>
                <c:pt idx="17">
                  <c:v>43864</c:v>
                </c:pt>
                <c:pt idx="18">
                  <c:v>43865</c:v>
                </c:pt>
                <c:pt idx="19">
                  <c:v>43866</c:v>
                </c:pt>
                <c:pt idx="20">
                  <c:v>43867</c:v>
                </c:pt>
                <c:pt idx="21">
                  <c:v>43868</c:v>
                </c:pt>
                <c:pt idx="22">
                  <c:v>43871</c:v>
                </c:pt>
                <c:pt idx="23">
                  <c:v>43872</c:v>
                </c:pt>
                <c:pt idx="24">
                  <c:v>43873</c:v>
                </c:pt>
                <c:pt idx="25">
                  <c:v>43874</c:v>
                </c:pt>
                <c:pt idx="26">
                  <c:v>43875</c:v>
                </c:pt>
                <c:pt idx="27">
                  <c:v>43878</c:v>
                </c:pt>
                <c:pt idx="28">
                  <c:v>43879</c:v>
                </c:pt>
                <c:pt idx="29">
                  <c:v>43880</c:v>
                </c:pt>
                <c:pt idx="30">
                  <c:v>43881</c:v>
                </c:pt>
                <c:pt idx="31">
                  <c:v>43882</c:v>
                </c:pt>
                <c:pt idx="32">
                  <c:v>43886</c:v>
                </c:pt>
                <c:pt idx="33">
                  <c:v>43887</c:v>
                </c:pt>
                <c:pt idx="34">
                  <c:v>43888</c:v>
                </c:pt>
                <c:pt idx="35">
                  <c:v>43889</c:v>
                </c:pt>
                <c:pt idx="36">
                  <c:v>43892</c:v>
                </c:pt>
                <c:pt idx="37">
                  <c:v>43893</c:v>
                </c:pt>
                <c:pt idx="38">
                  <c:v>43894</c:v>
                </c:pt>
                <c:pt idx="39">
                  <c:v>43895</c:v>
                </c:pt>
                <c:pt idx="40">
                  <c:v>43896</c:v>
                </c:pt>
                <c:pt idx="41">
                  <c:v>43900</c:v>
                </c:pt>
                <c:pt idx="42">
                  <c:v>43901</c:v>
                </c:pt>
                <c:pt idx="43">
                  <c:v>43902</c:v>
                </c:pt>
                <c:pt idx="44">
                  <c:v>43903</c:v>
                </c:pt>
                <c:pt idx="45">
                  <c:v>43906</c:v>
                </c:pt>
                <c:pt idx="46">
                  <c:v>43907</c:v>
                </c:pt>
                <c:pt idx="47">
                  <c:v>43908</c:v>
                </c:pt>
                <c:pt idx="48">
                  <c:v>43909</c:v>
                </c:pt>
                <c:pt idx="49">
                  <c:v>43910</c:v>
                </c:pt>
                <c:pt idx="50">
                  <c:v>43913</c:v>
                </c:pt>
                <c:pt idx="51">
                  <c:v>43914</c:v>
                </c:pt>
                <c:pt idx="52">
                  <c:v>43915</c:v>
                </c:pt>
                <c:pt idx="53">
                  <c:v>43916</c:v>
                </c:pt>
                <c:pt idx="54">
                  <c:v>43917</c:v>
                </c:pt>
                <c:pt idx="55">
                  <c:v>43920</c:v>
                </c:pt>
                <c:pt idx="56">
                  <c:v>43921</c:v>
                </c:pt>
                <c:pt idx="57">
                  <c:v>43922</c:v>
                </c:pt>
                <c:pt idx="58">
                  <c:v>43923</c:v>
                </c:pt>
                <c:pt idx="59">
                  <c:v>43924</c:v>
                </c:pt>
                <c:pt idx="60">
                  <c:v>43927</c:v>
                </c:pt>
                <c:pt idx="61">
                  <c:v>43928</c:v>
                </c:pt>
                <c:pt idx="62">
                  <c:v>43929</c:v>
                </c:pt>
                <c:pt idx="63">
                  <c:v>43930</c:v>
                </c:pt>
                <c:pt idx="64">
                  <c:v>43931</c:v>
                </c:pt>
                <c:pt idx="65">
                  <c:v>43934</c:v>
                </c:pt>
                <c:pt idx="66">
                  <c:v>43935</c:v>
                </c:pt>
                <c:pt idx="67">
                  <c:v>43936</c:v>
                </c:pt>
                <c:pt idx="68">
                  <c:v>43937</c:v>
                </c:pt>
                <c:pt idx="69">
                  <c:v>43938</c:v>
                </c:pt>
                <c:pt idx="70">
                  <c:v>43941</c:v>
                </c:pt>
                <c:pt idx="71">
                  <c:v>43942</c:v>
                </c:pt>
                <c:pt idx="72">
                  <c:v>43943</c:v>
                </c:pt>
                <c:pt idx="73">
                  <c:v>43944</c:v>
                </c:pt>
                <c:pt idx="74">
                  <c:v>43945</c:v>
                </c:pt>
                <c:pt idx="75">
                  <c:v>43948</c:v>
                </c:pt>
                <c:pt idx="76">
                  <c:v>43949</c:v>
                </c:pt>
                <c:pt idx="77">
                  <c:v>43950</c:v>
                </c:pt>
                <c:pt idx="78">
                  <c:v>43951</c:v>
                </c:pt>
                <c:pt idx="79">
                  <c:v>43957</c:v>
                </c:pt>
                <c:pt idx="80">
                  <c:v>43958</c:v>
                </c:pt>
                <c:pt idx="81">
                  <c:v>43959</c:v>
                </c:pt>
                <c:pt idx="82">
                  <c:v>43963</c:v>
                </c:pt>
                <c:pt idx="83">
                  <c:v>43964</c:v>
                </c:pt>
                <c:pt idx="84">
                  <c:v>43965</c:v>
                </c:pt>
                <c:pt idx="85">
                  <c:v>43966</c:v>
                </c:pt>
                <c:pt idx="86">
                  <c:v>43969</c:v>
                </c:pt>
                <c:pt idx="87">
                  <c:v>43970</c:v>
                </c:pt>
                <c:pt idx="88">
                  <c:v>43971</c:v>
                </c:pt>
                <c:pt idx="89">
                  <c:v>43972</c:v>
                </c:pt>
                <c:pt idx="90">
                  <c:v>43973</c:v>
                </c:pt>
                <c:pt idx="91">
                  <c:v>43976</c:v>
                </c:pt>
                <c:pt idx="92">
                  <c:v>43977</c:v>
                </c:pt>
                <c:pt idx="93">
                  <c:v>43978</c:v>
                </c:pt>
                <c:pt idx="94">
                  <c:v>43979</c:v>
                </c:pt>
                <c:pt idx="95">
                  <c:v>43980</c:v>
                </c:pt>
                <c:pt idx="96">
                  <c:v>43983</c:v>
                </c:pt>
                <c:pt idx="97">
                  <c:v>43984</c:v>
                </c:pt>
                <c:pt idx="98">
                  <c:v>43985</c:v>
                </c:pt>
                <c:pt idx="99">
                  <c:v>43986</c:v>
                </c:pt>
                <c:pt idx="100">
                  <c:v>43987</c:v>
                </c:pt>
                <c:pt idx="101">
                  <c:v>43990</c:v>
                </c:pt>
                <c:pt idx="102">
                  <c:v>43991</c:v>
                </c:pt>
                <c:pt idx="103">
                  <c:v>43992</c:v>
                </c:pt>
                <c:pt idx="104">
                  <c:v>43993</c:v>
                </c:pt>
                <c:pt idx="105">
                  <c:v>43997</c:v>
                </c:pt>
                <c:pt idx="106">
                  <c:v>43998</c:v>
                </c:pt>
                <c:pt idx="107">
                  <c:v>43999</c:v>
                </c:pt>
                <c:pt idx="108">
                  <c:v>44000</c:v>
                </c:pt>
                <c:pt idx="109">
                  <c:v>44001</c:v>
                </c:pt>
                <c:pt idx="110">
                  <c:v>44004</c:v>
                </c:pt>
                <c:pt idx="111">
                  <c:v>44005</c:v>
                </c:pt>
                <c:pt idx="112">
                  <c:v>44007</c:v>
                </c:pt>
                <c:pt idx="113">
                  <c:v>44008</c:v>
                </c:pt>
                <c:pt idx="114">
                  <c:v>44011</c:v>
                </c:pt>
                <c:pt idx="115">
                  <c:v>44012</c:v>
                </c:pt>
                <c:pt idx="116">
                  <c:v>44014</c:v>
                </c:pt>
                <c:pt idx="117">
                  <c:v>44015</c:v>
                </c:pt>
                <c:pt idx="118">
                  <c:v>44018</c:v>
                </c:pt>
                <c:pt idx="119">
                  <c:v>44019</c:v>
                </c:pt>
                <c:pt idx="120">
                  <c:v>44020</c:v>
                </c:pt>
                <c:pt idx="121">
                  <c:v>44021</c:v>
                </c:pt>
                <c:pt idx="122">
                  <c:v>44022</c:v>
                </c:pt>
                <c:pt idx="123">
                  <c:v>44025</c:v>
                </c:pt>
                <c:pt idx="124">
                  <c:v>44026</c:v>
                </c:pt>
                <c:pt idx="125">
                  <c:v>44027</c:v>
                </c:pt>
                <c:pt idx="126">
                  <c:v>44028</c:v>
                </c:pt>
                <c:pt idx="127">
                  <c:v>44029</c:v>
                </c:pt>
                <c:pt idx="128">
                  <c:v>44032</c:v>
                </c:pt>
                <c:pt idx="129">
                  <c:v>44033</c:v>
                </c:pt>
                <c:pt idx="130">
                  <c:v>44034</c:v>
                </c:pt>
                <c:pt idx="131">
                  <c:v>44035</c:v>
                </c:pt>
                <c:pt idx="132">
                  <c:v>44036</c:v>
                </c:pt>
                <c:pt idx="133">
                  <c:v>44039</c:v>
                </c:pt>
                <c:pt idx="134">
                  <c:v>44040</c:v>
                </c:pt>
                <c:pt idx="135">
                  <c:v>44041</c:v>
                </c:pt>
                <c:pt idx="136">
                  <c:v>44042</c:v>
                </c:pt>
                <c:pt idx="137">
                  <c:v>44043</c:v>
                </c:pt>
                <c:pt idx="138">
                  <c:v>44046</c:v>
                </c:pt>
                <c:pt idx="139">
                  <c:v>44047</c:v>
                </c:pt>
                <c:pt idx="140">
                  <c:v>44048</c:v>
                </c:pt>
                <c:pt idx="141">
                  <c:v>44049</c:v>
                </c:pt>
                <c:pt idx="142">
                  <c:v>44050</c:v>
                </c:pt>
                <c:pt idx="143">
                  <c:v>44053</c:v>
                </c:pt>
                <c:pt idx="144">
                  <c:v>44054</c:v>
                </c:pt>
                <c:pt idx="145">
                  <c:v>44055</c:v>
                </c:pt>
                <c:pt idx="146">
                  <c:v>44056</c:v>
                </c:pt>
                <c:pt idx="147">
                  <c:v>44057</c:v>
                </c:pt>
                <c:pt idx="148">
                  <c:v>44060</c:v>
                </c:pt>
                <c:pt idx="149">
                  <c:v>44061</c:v>
                </c:pt>
                <c:pt idx="150">
                  <c:v>44062</c:v>
                </c:pt>
                <c:pt idx="151">
                  <c:v>44063</c:v>
                </c:pt>
                <c:pt idx="152">
                  <c:v>44064</c:v>
                </c:pt>
                <c:pt idx="153">
                  <c:v>44067</c:v>
                </c:pt>
                <c:pt idx="154">
                  <c:v>44068</c:v>
                </c:pt>
                <c:pt idx="155">
                  <c:v>44069</c:v>
                </c:pt>
                <c:pt idx="156">
                  <c:v>44070</c:v>
                </c:pt>
                <c:pt idx="157">
                  <c:v>44071</c:v>
                </c:pt>
                <c:pt idx="158">
                  <c:v>44074</c:v>
                </c:pt>
                <c:pt idx="159">
                  <c:v>44075</c:v>
                </c:pt>
                <c:pt idx="160">
                  <c:v>44076</c:v>
                </c:pt>
                <c:pt idx="161">
                  <c:v>44077</c:v>
                </c:pt>
                <c:pt idx="162">
                  <c:v>44078</c:v>
                </c:pt>
                <c:pt idx="163">
                  <c:v>44081</c:v>
                </c:pt>
                <c:pt idx="164">
                  <c:v>44082</c:v>
                </c:pt>
                <c:pt idx="165">
                  <c:v>44083</c:v>
                </c:pt>
                <c:pt idx="166">
                  <c:v>44084</c:v>
                </c:pt>
                <c:pt idx="167">
                  <c:v>44085</c:v>
                </c:pt>
                <c:pt idx="168">
                  <c:v>44088</c:v>
                </c:pt>
                <c:pt idx="169">
                  <c:v>44089</c:v>
                </c:pt>
                <c:pt idx="170">
                  <c:v>44090</c:v>
                </c:pt>
                <c:pt idx="171">
                  <c:v>44091</c:v>
                </c:pt>
                <c:pt idx="172">
                  <c:v>44092</c:v>
                </c:pt>
                <c:pt idx="173">
                  <c:v>44095</c:v>
                </c:pt>
                <c:pt idx="174">
                  <c:v>44096</c:v>
                </c:pt>
                <c:pt idx="175">
                  <c:v>44097</c:v>
                </c:pt>
                <c:pt idx="176">
                  <c:v>44098</c:v>
                </c:pt>
                <c:pt idx="177">
                  <c:v>44099</c:v>
                </c:pt>
                <c:pt idx="178">
                  <c:v>44102</c:v>
                </c:pt>
                <c:pt idx="179">
                  <c:v>44103</c:v>
                </c:pt>
                <c:pt idx="180">
                  <c:v>44104</c:v>
                </c:pt>
                <c:pt idx="181">
                  <c:v>44105</c:v>
                </c:pt>
                <c:pt idx="182">
                  <c:v>44106</c:v>
                </c:pt>
                <c:pt idx="183">
                  <c:v>44109</c:v>
                </c:pt>
                <c:pt idx="184">
                  <c:v>44110</c:v>
                </c:pt>
                <c:pt idx="185">
                  <c:v>44111</c:v>
                </c:pt>
                <c:pt idx="186">
                  <c:v>44112</c:v>
                </c:pt>
                <c:pt idx="187">
                  <c:v>44113</c:v>
                </c:pt>
                <c:pt idx="188">
                  <c:v>44116</c:v>
                </c:pt>
                <c:pt idx="189">
                  <c:v>44117</c:v>
                </c:pt>
                <c:pt idx="190">
                  <c:v>44118</c:v>
                </c:pt>
                <c:pt idx="191">
                  <c:v>44119</c:v>
                </c:pt>
                <c:pt idx="192">
                  <c:v>44120</c:v>
                </c:pt>
                <c:pt idx="193">
                  <c:v>44123</c:v>
                </c:pt>
                <c:pt idx="194">
                  <c:v>44124</c:v>
                </c:pt>
                <c:pt idx="195">
                  <c:v>44125</c:v>
                </c:pt>
                <c:pt idx="196">
                  <c:v>44126</c:v>
                </c:pt>
                <c:pt idx="197">
                  <c:v>44127</c:v>
                </c:pt>
                <c:pt idx="198">
                  <c:v>44130</c:v>
                </c:pt>
                <c:pt idx="199">
                  <c:v>44131</c:v>
                </c:pt>
                <c:pt idx="200">
                  <c:v>44132</c:v>
                </c:pt>
                <c:pt idx="201">
                  <c:v>44133</c:v>
                </c:pt>
                <c:pt idx="202">
                  <c:v>44134</c:v>
                </c:pt>
              </c:numCache>
            </c:numRef>
          </c:cat>
          <c:val>
            <c:numRef>
              <c:f>В3!$B$6:$B$208</c:f>
              <c:numCache>
                <c:formatCode>_-* #\ ##0.00\ _₽_-;\-* #\ ##0.00\ _₽_-;_-* "-"??\ _₽_-;_-@_-</c:formatCode>
                <c:ptCount val="203"/>
                <c:pt idx="0">
                  <c:v>7.4100000000000819</c:v>
                </c:pt>
                <c:pt idx="1">
                  <c:v>15</c:v>
                </c:pt>
                <c:pt idx="2">
                  <c:v>6.0199999999999818</c:v>
                </c:pt>
                <c:pt idx="3">
                  <c:v>4.7899999999999636</c:v>
                </c:pt>
                <c:pt idx="4">
                  <c:v>6.3399999999999181</c:v>
                </c:pt>
                <c:pt idx="5">
                  <c:v>6.9099999999998545</c:v>
                </c:pt>
                <c:pt idx="6">
                  <c:v>5.6700000000000728</c:v>
                </c:pt>
                <c:pt idx="7">
                  <c:v>3.0299999999999727</c:v>
                </c:pt>
                <c:pt idx="8">
                  <c:v>3.040000000000191</c:v>
                </c:pt>
                <c:pt idx="9">
                  <c:v>4.790000000000191</c:v>
                </c:pt>
                <c:pt idx="10">
                  <c:v>3.9400000000000546</c:v>
                </c:pt>
                <c:pt idx="11">
                  <c:v>3.2000000000000455</c:v>
                </c:pt>
                <c:pt idx="12">
                  <c:v>3.2100000000000364</c:v>
                </c:pt>
                <c:pt idx="13">
                  <c:v>3.7599999999999909</c:v>
                </c:pt>
                <c:pt idx="14">
                  <c:v>3.9100000000000819</c:v>
                </c:pt>
                <c:pt idx="15">
                  <c:v>4.0199999999999818</c:v>
                </c:pt>
                <c:pt idx="16">
                  <c:v>3.1499999999998636</c:v>
                </c:pt>
                <c:pt idx="17">
                  <c:v>4.7799999999999727</c:v>
                </c:pt>
                <c:pt idx="18">
                  <c:v>-0.20000000000004547</c:v>
                </c:pt>
                <c:pt idx="19">
                  <c:v>3.3100000000001728</c:v>
                </c:pt>
                <c:pt idx="20">
                  <c:v>2.7200000000000273</c:v>
                </c:pt>
                <c:pt idx="21">
                  <c:v>3.2200000000000273</c:v>
                </c:pt>
                <c:pt idx="22">
                  <c:v>2.25</c:v>
                </c:pt>
                <c:pt idx="23">
                  <c:v>5.4800000000000182</c:v>
                </c:pt>
                <c:pt idx="24">
                  <c:v>1.8500000000001364</c:v>
                </c:pt>
                <c:pt idx="25">
                  <c:v>3.5299999999999727</c:v>
                </c:pt>
                <c:pt idx="26">
                  <c:v>4.3099999999999454</c:v>
                </c:pt>
                <c:pt idx="27">
                  <c:v>6.8099999999999454</c:v>
                </c:pt>
                <c:pt idx="28">
                  <c:v>4.2699999999999818</c:v>
                </c:pt>
                <c:pt idx="29">
                  <c:v>4.2699999999999818</c:v>
                </c:pt>
                <c:pt idx="30">
                  <c:v>6.9199999999998454</c:v>
                </c:pt>
                <c:pt idx="31">
                  <c:v>4.5</c:v>
                </c:pt>
                <c:pt idx="32">
                  <c:v>1.8599999999999</c:v>
                </c:pt>
                <c:pt idx="33">
                  <c:v>3.3300000000001546</c:v>
                </c:pt>
                <c:pt idx="34">
                  <c:v>4.1899999999998272</c:v>
                </c:pt>
                <c:pt idx="35">
                  <c:v>-0.88000000000010914</c:v>
                </c:pt>
                <c:pt idx="36">
                  <c:v>1.1800000000000637</c:v>
                </c:pt>
                <c:pt idx="37">
                  <c:v>2.5399999999999636</c:v>
                </c:pt>
                <c:pt idx="38">
                  <c:v>1.2300000000000182</c:v>
                </c:pt>
                <c:pt idx="39">
                  <c:v>1.5499999999999545</c:v>
                </c:pt>
                <c:pt idx="40">
                  <c:v>1.9200000000000728</c:v>
                </c:pt>
                <c:pt idx="41">
                  <c:v>-22.380000000000109</c:v>
                </c:pt>
                <c:pt idx="42">
                  <c:v>-1.4699999999997999</c:v>
                </c:pt>
                <c:pt idx="43">
                  <c:v>-1.0799999999999272</c:v>
                </c:pt>
                <c:pt idx="44">
                  <c:v>-6.1899999999999409</c:v>
                </c:pt>
                <c:pt idx="45">
                  <c:v>-4.3799999999999955</c:v>
                </c:pt>
                <c:pt idx="46">
                  <c:v>-1.8300000000000409</c:v>
                </c:pt>
                <c:pt idx="47">
                  <c:v>-5.8700000000000045</c:v>
                </c:pt>
                <c:pt idx="48">
                  <c:v>-3.8300000000000409</c:v>
                </c:pt>
                <c:pt idx="49">
                  <c:v>-1.25</c:v>
                </c:pt>
                <c:pt idx="50">
                  <c:v>-9.1100000000000136</c:v>
                </c:pt>
                <c:pt idx="51">
                  <c:v>-2.3500000000001364</c:v>
                </c:pt>
                <c:pt idx="52">
                  <c:v>10.790000000000191</c:v>
                </c:pt>
                <c:pt idx="53">
                  <c:v>4.5599999999999454</c:v>
                </c:pt>
                <c:pt idx="54">
                  <c:v>6.75</c:v>
                </c:pt>
                <c:pt idx="55">
                  <c:v>0.75</c:v>
                </c:pt>
                <c:pt idx="56">
                  <c:v>3.5999999999999091</c:v>
                </c:pt>
                <c:pt idx="57">
                  <c:v>1.5599999999999454</c:v>
                </c:pt>
                <c:pt idx="58">
                  <c:v>0.57999999999992724</c:v>
                </c:pt>
                <c:pt idx="59">
                  <c:v>0.75999999999999091</c:v>
                </c:pt>
                <c:pt idx="60">
                  <c:v>0.46000000000003638</c:v>
                </c:pt>
                <c:pt idx="61">
                  <c:v>3.7200000000000273</c:v>
                </c:pt>
                <c:pt idx="62">
                  <c:v>2.2400000000000091</c:v>
                </c:pt>
                <c:pt idx="63">
                  <c:v>3.3299999999999272</c:v>
                </c:pt>
                <c:pt idx="64">
                  <c:v>3.0799999999999272</c:v>
                </c:pt>
                <c:pt idx="65">
                  <c:v>3.8499999999999091</c:v>
                </c:pt>
                <c:pt idx="66">
                  <c:v>4.6499999999998636</c:v>
                </c:pt>
                <c:pt idx="67">
                  <c:v>5</c:v>
                </c:pt>
                <c:pt idx="68">
                  <c:v>3.5799999999999272</c:v>
                </c:pt>
                <c:pt idx="69">
                  <c:v>-9.9999999999909051E-3</c:v>
                </c:pt>
                <c:pt idx="70">
                  <c:v>3.0000000000200089E-2</c:v>
                </c:pt>
                <c:pt idx="71">
                  <c:v>2.8900000000001</c:v>
                </c:pt>
                <c:pt idx="72">
                  <c:v>-0.72000000000002728</c:v>
                </c:pt>
                <c:pt idx="73">
                  <c:v>0.66000000000008185</c:v>
                </c:pt>
                <c:pt idx="74">
                  <c:v>0.5</c:v>
                </c:pt>
                <c:pt idx="75">
                  <c:v>-1.4000000000000909</c:v>
                </c:pt>
                <c:pt idx="76">
                  <c:v>-0.61000000000012733</c:v>
                </c:pt>
                <c:pt idx="77">
                  <c:v>-1.0699999999999363</c:v>
                </c:pt>
                <c:pt idx="78">
                  <c:v>0.72000000000002728</c:v>
                </c:pt>
                <c:pt idx="79">
                  <c:v>2.9800000000000182</c:v>
                </c:pt>
                <c:pt idx="80">
                  <c:v>3.5299999999999727</c:v>
                </c:pt>
                <c:pt idx="81">
                  <c:v>3.5</c:v>
                </c:pt>
                <c:pt idx="82">
                  <c:v>3.3499999999999091</c:v>
                </c:pt>
                <c:pt idx="83">
                  <c:v>2.3199999999999363</c:v>
                </c:pt>
                <c:pt idx="84">
                  <c:v>2.6900000000000546</c:v>
                </c:pt>
                <c:pt idx="85">
                  <c:v>2.7200000000000273</c:v>
                </c:pt>
                <c:pt idx="86">
                  <c:v>2.1600000000000819</c:v>
                </c:pt>
                <c:pt idx="87">
                  <c:v>2.7300000000000182</c:v>
                </c:pt>
                <c:pt idx="88">
                  <c:v>3.1400000000001</c:v>
                </c:pt>
                <c:pt idx="89">
                  <c:v>2.1100000000001273</c:v>
                </c:pt>
                <c:pt idx="90">
                  <c:v>1.1099999999999</c:v>
                </c:pt>
                <c:pt idx="91">
                  <c:v>-1.3100000000001728</c:v>
                </c:pt>
                <c:pt idx="92">
                  <c:v>0.32999999999992724</c:v>
                </c:pt>
                <c:pt idx="93">
                  <c:v>0</c:v>
                </c:pt>
                <c:pt idx="94">
                  <c:v>4.4900000000000091</c:v>
                </c:pt>
                <c:pt idx="95">
                  <c:v>4.3899999999998727</c:v>
                </c:pt>
                <c:pt idx="96">
                  <c:v>4.8400000000001455</c:v>
                </c:pt>
                <c:pt idx="97">
                  <c:v>2.6900000000000546</c:v>
                </c:pt>
                <c:pt idx="98">
                  <c:v>4.0900000000001455</c:v>
                </c:pt>
                <c:pt idx="99">
                  <c:v>4.3099999999999454</c:v>
                </c:pt>
                <c:pt idx="100">
                  <c:v>2.0999999999999091</c:v>
                </c:pt>
                <c:pt idx="101">
                  <c:v>3.7000000000000455</c:v>
                </c:pt>
                <c:pt idx="102">
                  <c:v>0.66999999999984539</c:v>
                </c:pt>
                <c:pt idx="103">
                  <c:v>5.6100000000001273</c:v>
                </c:pt>
                <c:pt idx="104">
                  <c:v>5.2699999999999818</c:v>
                </c:pt>
                <c:pt idx="105">
                  <c:v>4.0199999999999818</c:v>
                </c:pt>
                <c:pt idx="106">
                  <c:v>6.1000000000001364</c:v>
                </c:pt>
                <c:pt idx="107">
                  <c:v>-1.1400000000001</c:v>
                </c:pt>
                <c:pt idx="108">
                  <c:v>1.0199999999999818</c:v>
                </c:pt>
                <c:pt idx="109">
                  <c:v>-2.8400000000001455</c:v>
                </c:pt>
                <c:pt idx="110">
                  <c:v>-1.5499999999999545</c:v>
                </c:pt>
                <c:pt idx="111">
                  <c:v>-1.9800000000000182</c:v>
                </c:pt>
                <c:pt idx="112">
                  <c:v>3.9100000000000819</c:v>
                </c:pt>
                <c:pt idx="113">
                  <c:v>0.71000000000003638</c:v>
                </c:pt>
                <c:pt idx="114">
                  <c:v>0.43000000000006366</c:v>
                </c:pt>
                <c:pt idx="115">
                  <c:v>4.6699999999998454</c:v>
                </c:pt>
                <c:pt idx="116">
                  <c:v>0.82999999999992724</c:v>
                </c:pt>
                <c:pt idx="117">
                  <c:v>5.0099999999999909</c:v>
                </c:pt>
                <c:pt idx="118">
                  <c:v>-0.43000000000006366</c:v>
                </c:pt>
                <c:pt idx="119">
                  <c:v>5.3999999999998636</c:v>
                </c:pt>
                <c:pt idx="120">
                  <c:v>-2.0699999999999363</c:v>
                </c:pt>
                <c:pt idx="121">
                  <c:v>3.7899999999999636</c:v>
                </c:pt>
                <c:pt idx="122">
                  <c:v>4.9900000000000091</c:v>
                </c:pt>
                <c:pt idx="123">
                  <c:v>3.6199999999998909</c:v>
                </c:pt>
                <c:pt idx="124">
                  <c:v>3.5900000000001455</c:v>
                </c:pt>
                <c:pt idx="125">
                  <c:v>-2.5599999999999454</c:v>
                </c:pt>
                <c:pt idx="126">
                  <c:v>3.3199999999999363</c:v>
                </c:pt>
                <c:pt idx="127">
                  <c:v>5.2400000000000091</c:v>
                </c:pt>
                <c:pt idx="128">
                  <c:v>3.7200000000000273</c:v>
                </c:pt>
                <c:pt idx="129">
                  <c:v>2.4000000000000909</c:v>
                </c:pt>
                <c:pt idx="130">
                  <c:v>5.6600000000000819</c:v>
                </c:pt>
                <c:pt idx="131">
                  <c:v>0.25999999999999091</c:v>
                </c:pt>
                <c:pt idx="132">
                  <c:v>1.7000000000000455</c:v>
                </c:pt>
                <c:pt idx="133">
                  <c:v>6.3300000000001546</c:v>
                </c:pt>
                <c:pt idx="134">
                  <c:v>8.1399999999998727</c:v>
                </c:pt>
                <c:pt idx="135">
                  <c:v>4.8100000000001728</c:v>
                </c:pt>
                <c:pt idx="136">
                  <c:v>4.9099999999998545</c:v>
                </c:pt>
                <c:pt idx="137">
                  <c:v>5.3500000000001364</c:v>
                </c:pt>
                <c:pt idx="138">
                  <c:v>5.7599999999999909</c:v>
                </c:pt>
                <c:pt idx="139">
                  <c:v>6.1100000000001273</c:v>
                </c:pt>
                <c:pt idx="140">
                  <c:v>0.93000000000006366</c:v>
                </c:pt>
                <c:pt idx="141">
                  <c:v>3.1300000000001091</c:v>
                </c:pt>
                <c:pt idx="142">
                  <c:v>3.3499999999999091</c:v>
                </c:pt>
                <c:pt idx="143">
                  <c:v>3.2200000000000273</c:v>
                </c:pt>
                <c:pt idx="144">
                  <c:v>1.6599999999998545</c:v>
                </c:pt>
                <c:pt idx="145">
                  <c:v>3.5799999999999272</c:v>
                </c:pt>
                <c:pt idx="146">
                  <c:v>6.1700000000000728</c:v>
                </c:pt>
                <c:pt idx="147">
                  <c:v>5.5299999999999727</c:v>
                </c:pt>
                <c:pt idx="148">
                  <c:v>4.2199999999997999</c:v>
                </c:pt>
                <c:pt idx="149">
                  <c:v>1.4800000000000182</c:v>
                </c:pt>
                <c:pt idx="150">
                  <c:v>1.2200000000000273</c:v>
                </c:pt>
                <c:pt idx="151">
                  <c:v>2.1799999999998363</c:v>
                </c:pt>
                <c:pt idx="152">
                  <c:v>8.0499999999999545</c:v>
                </c:pt>
                <c:pt idx="153">
                  <c:v>4.8600000000001273</c:v>
                </c:pt>
                <c:pt idx="154">
                  <c:v>5.959999999999809</c:v>
                </c:pt>
                <c:pt idx="155">
                  <c:v>3.1499999999998636</c:v>
                </c:pt>
                <c:pt idx="156">
                  <c:v>5.3299999999999272</c:v>
                </c:pt>
                <c:pt idx="157">
                  <c:v>5.5099999999999909</c:v>
                </c:pt>
                <c:pt idx="158">
                  <c:v>3.7999999999999545</c:v>
                </c:pt>
                <c:pt idx="159">
                  <c:v>5.9100000000000819</c:v>
                </c:pt>
                <c:pt idx="160">
                  <c:v>1.2300000000000182</c:v>
                </c:pt>
                <c:pt idx="161">
                  <c:v>3.7100000000000364</c:v>
                </c:pt>
                <c:pt idx="162">
                  <c:v>0.62999999999988177</c:v>
                </c:pt>
                <c:pt idx="163">
                  <c:v>2.3100000000001728</c:v>
                </c:pt>
                <c:pt idx="164">
                  <c:v>2.5399999999999636</c:v>
                </c:pt>
                <c:pt idx="165">
                  <c:v>1.1299999999998818</c:v>
                </c:pt>
                <c:pt idx="166">
                  <c:v>-1.2599999999999909</c:v>
                </c:pt>
                <c:pt idx="167">
                  <c:v>1.4499999999998181</c:v>
                </c:pt>
                <c:pt idx="168">
                  <c:v>2.8099999999999454</c:v>
                </c:pt>
                <c:pt idx="169">
                  <c:v>-1.8700000000001182</c:v>
                </c:pt>
                <c:pt idx="170">
                  <c:v>1.4199999999998454</c:v>
                </c:pt>
                <c:pt idx="171">
                  <c:v>3.6400000000001</c:v>
                </c:pt>
                <c:pt idx="172">
                  <c:v>0.13000000000010914</c:v>
                </c:pt>
                <c:pt idx="173">
                  <c:v>4.0700000000001637</c:v>
                </c:pt>
                <c:pt idx="174">
                  <c:v>1.5399999999999636</c:v>
                </c:pt>
                <c:pt idx="175">
                  <c:v>1.6899999999998272</c:v>
                </c:pt>
                <c:pt idx="176">
                  <c:v>2.4700000000000273</c:v>
                </c:pt>
                <c:pt idx="177">
                  <c:v>5</c:v>
                </c:pt>
                <c:pt idx="178">
                  <c:v>5.999999999994543E-2</c:v>
                </c:pt>
                <c:pt idx="179">
                  <c:v>3.3499999999999091</c:v>
                </c:pt>
                <c:pt idx="180">
                  <c:v>3.6099999999999</c:v>
                </c:pt>
                <c:pt idx="181">
                  <c:v>4.0399999999999636</c:v>
                </c:pt>
                <c:pt idx="182">
                  <c:v>1.6699999999998454</c:v>
                </c:pt>
                <c:pt idx="183">
                  <c:v>3.9499999999998181</c:v>
                </c:pt>
                <c:pt idx="184">
                  <c:v>3.7999999999999545</c:v>
                </c:pt>
                <c:pt idx="185">
                  <c:v>4.4400000000000546</c:v>
                </c:pt>
                <c:pt idx="186">
                  <c:v>-0.65000000000009095</c:v>
                </c:pt>
                <c:pt idx="187">
                  <c:v>4.1199999999998909</c:v>
                </c:pt>
                <c:pt idx="188">
                  <c:v>4.1399999999998727</c:v>
                </c:pt>
                <c:pt idx="189">
                  <c:v>3.6900000000000546</c:v>
                </c:pt>
                <c:pt idx="190">
                  <c:v>4.6499999999998636</c:v>
                </c:pt>
                <c:pt idx="191">
                  <c:v>4.5599999999999454</c:v>
                </c:pt>
                <c:pt idx="192">
                  <c:v>3.7699999999999818</c:v>
                </c:pt>
                <c:pt idx="193">
                  <c:v>0.64999999999986358</c:v>
                </c:pt>
                <c:pt idx="194">
                  <c:v>3.6800000000000637</c:v>
                </c:pt>
                <c:pt idx="195">
                  <c:v>4.2000000000000455</c:v>
                </c:pt>
                <c:pt idx="196">
                  <c:v>4.2000000000000455</c:v>
                </c:pt>
                <c:pt idx="197">
                  <c:v>4.3900000000001</c:v>
                </c:pt>
                <c:pt idx="198">
                  <c:v>4.5399999999999636</c:v>
                </c:pt>
                <c:pt idx="199">
                  <c:v>5.3499999999999091</c:v>
                </c:pt>
                <c:pt idx="200">
                  <c:v>4.7400000000000091</c:v>
                </c:pt>
                <c:pt idx="201">
                  <c:v>3.7000000000000455</c:v>
                </c:pt>
                <c:pt idx="202">
                  <c:v>2.9900000000000091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D0-4A78-96BC-9EE0341E0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341632"/>
        <c:axId val="144343424"/>
      </c:lineChart>
      <c:lineChart>
        <c:grouping val="standard"/>
        <c:varyColors val="0"/>
        <c:ser>
          <c:idx val="1"/>
          <c:order val="1"/>
          <c:tx>
            <c:strRef>
              <c:f>В3!$C$5</c:f>
              <c:strCache>
                <c:ptCount val="1"/>
                <c:pt idx="0">
                  <c:v>Количество сделок, пр. шкала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В3!$A$6:$A$208</c:f>
              <c:numCache>
                <c:formatCode>m/d/yyyy</c:formatCode>
                <c:ptCount val="203"/>
                <c:pt idx="0">
                  <c:v>43839</c:v>
                </c:pt>
                <c:pt idx="1">
                  <c:v>43840</c:v>
                </c:pt>
                <c:pt idx="2">
                  <c:v>43843</c:v>
                </c:pt>
                <c:pt idx="3">
                  <c:v>43844</c:v>
                </c:pt>
                <c:pt idx="4">
                  <c:v>43845</c:v>
                </c:pt>
                <c:pt idx="5">
                  <c:v>43846</c:v>
                </c:pt>
                <c:pt idx="6">
                  <c:v>43847</c:v>
                </c:pt>
                <c:pt idx="7">
                  <c:v>43850</c:v>
                </c:pt>
                <c:pt idx="8">
                  <c:v>43851</c:v>
                </c:pt>
                <c:pt idx="9">
                  <c:v>43852</c:v>
                </c:pt>
                <c:pt idx="10">
                  <c:v>43853</c:v>
                </c:pt>
                <c:pt idx="11">
                  <c:v>43854</c:v>
                </c:pt>
                <c:pt idx="12">
                  <c:v>43857</c:v>
                </c:pt>
                <c:pt idx="13">
                  <c:v>43858</c:v>
                </c:pt>
                <c:pt idx="14">
                  <c:v>43859</c:v>
                </c:pt>
                <c:pt idx="15">
                  <c:v>43860</c:v>
                </c:pt>
                <c:pt idx="16">
                  <c:v>43861</c:v>
                </c:pt>
                <c:pt idx="17">
                  <c:v>43864</c:v>
                </c:pt>
                <c:pt idx="18">
                  <c:v>43865</c:v>
                </c:pt>
                <c:pt idx="19">
                  <c:v>43866</c:v>
                </c:pt>
                <c:pt idx="20">
                  <c:v>43867</c:v>
                </c:pt>
                <c:pt idx="21">
                  <c:v>43868</c:v>
                </c:pt>
                <c:pt idx="22">
                  <c:v>43871</c:v>
                </c:pt>
                <c:pt idx="23">
                  <c:v>43872</c:v>
                </c:pt>
                <c:pt idx="24">
                  <c:v>43873</c:v>
                </c:pt>
                <c:pt idx="25">
                  <c:v>43874</c:v>
                </c:pt>
                <c:pt idx="26">
                  <c:v>43875</c:v>
                </c:pt>
                <c:pt idx="27">
                  <c:v>43878</c:v>
                </c:pt>
                <c:pt idx="28">
                  <c:v>43879</c:v>
                </c:pt>
                <c:pt idx="29">
                  <c:v>43880</c:v>
                </c:pt>
                <c:pt idx="30">
                  <c:v>43881</c:v>
                </c:pt>
                <c:pt idx="31">
                  <c:v>43882</c:v>
                </c:pt>
                <c:pt idx="32">
                  <c:v>43886</c:v>
                </c:pt>
                <c:pt idx="33">
                  <c:v>43887</c:v>
                </c:pt>
                <c:pt idx="34">
                  <c:v>43888</c:v>
                </c:pt>
                <c:pt idx="35">
                  <c:v>43889</c:v>
                </c:pt>
                <c:pt idx="36">
                  <c:v>43892</c:v>
                </c:pt>
                <c:pt idx="37">
                  <c:v>43893</c:v>
                </c:pt>
                <c:pt idx="38">
                  <c:v>43894</c:v>
                </c:pt>
                <c:pt idx="39">
                  <c:v>43895</c:v>
                </c:pt>
                <c:pt idx="40">
                  <c:v>43896</c:v>
                </c:pt>
                <c:pt idx="41">
                  <c:v>43900</c:v>
                </c:pt>
                <c:pt idx="42">
                  <c:v>43901</c:v>
                </c:pt>
                <c:pt idx="43">
                  <c:v>43902</c:v>
                </c:pt>
                <c:pt idx="44">
                  <c:v>43903</c:v>
                </c:pt>
                <c:pt idx="45">
                  <c:v>43906</c:v>
                </c:pt>
                <c:pt idx="46">
                  <c:v>43907</c:v>
                </c:pt>
                <c:pt idx="47">
                  <c:v>43908</c:v>
                </c:pt>
                <c:pt idx="48">
                  <c:v>43909</c:v>
                </c:pt>
                <c:pt idx="49">
                  <c:v>43910</c:v>
                </c:pt>
                <c:pt idx="50">
                  <c:v>43913</c:v>
                </c:pt>
                <c:pt idx="51">
                  <c:v>43914</c:v>
                </c:pt>
                <c:pt idx="52">
                  <c:v>43915</c:v>
                </c:pt>
                <c:pt idx="53">
                  <c:v>43916</c:v>
                </c:pt>
                <c:pt idx="54">
                  <c:v>43917</c:v>
                </c:pt>
                <c:pt idx="55">
                  <c:v>43920</c:v>
                </c:pt>
                <c:pt idx="56">
                  <c:v>43921</c:v>
                </c:pt>
                <c:pt idx="57">
                  <c:v>43922</c:v>
                </c:pt>
                <c:pt idx="58">
                  <c:v>43923</c:v>
                </c:pt>
                <c:pt idx="59">
                  <c:v>43924</c:v>
                </c:pt>
                <c:pt idx="60">
                  <c:v>43927</c:v>
                </c:pt>
                <c:pt idx="61">
                  <c:v>43928</c:v>
                </c:pt>
                <c:pt idx="62">
                  <c:v>43929</c:v>
                </c:pt>
                <c:pt idx="63">
                  <c:v>43930</c:v>
                </c:pt>
                <c:pt idx="64">
                  <c:v>43931</c:v>
                </c:pt>
                <c:pt idx="65">
                  <c:v>43934</c:v>
                </c:pt>
                <c:pt idx="66">
                  <c:v>43935</c:v>
                </c:pt>
                <c:pt idx="67">
                  <c:v>43936</c:v>
                </c:pt>
                <c:pt idx="68">
                  <c:v>43937</c:v>
                </c:pt>
                <c:pt idx="69">
                  <c:v>43938</c:v>
                </c:pt>
                <c:pt idx="70">
                  <c:v>43941</c:v>
                </c:pt>
                <c:pt idx="71">
                  <c:v>43942</c:v>
                </c:pt>
                <c:pt idx="72">
                  <c:v>43943</c:v>
                </c:pt>
                <c:pt idx="73">
                  <c:v>43944</c:v>
                </c:pt>
                <c:pt idx="74">
                  <c:v>43945</c:v>
                </c:pt>
                <c:pt idx="75">
                  <c:v>43948</c:v>
                </c:pt>
                <c:pt idx="76">
                  <c:v>43949</c:v>
                </c:pt>
                <c:pt idx="77">
                  <c:v>43950</c:v>
                </c:pt>
                <c:pt idx="78">
                  <c:v>43951</c:v>
                </c:pt>
                <c:pt idx="79">
                  <c:v>43957</c:v>
                </c:pt>
                <c:pt idx="80">
                  <c:v>43958</c:v>
                </c:pt>
                <c:pt idx="81">
                  <c:v>43959</c:v>
                </c:pt>
                <c:pt idx="82">
                  <c:v>43963</c:v>
                </c:pt>
                <c:pt idx="83">
                  <c:v>43964</c:v>
                </c:pt>
                <c:pt idx="84">
                  <c:v>43965</c:v>
                </c:pt>
                <c:pt idx="85">
                  <c:v>43966</c:v>
                </c:pt>
                <c:pt idx="86">
                  <c:v>43969</c:v>
                </c:pt>
                <c:pt idx="87">
                  <c:v>43970</c:v>
                </c:pt>
                <c:pt idx="88">
                  <c:v>43971</c:v>
                </c:pt>
                <c:pt idx="89">
                  <c:v>43972</c:v>
                </c:pt>
                <c:pt idx="90">
                  <c:v>43973</c:v>
                </c:pt>
                <c:pt idx="91">
                  <c:v>43976</c:v>
                </c:pt>
                <c:pt idx="92">
                  <c:v>43977</c:v>
                </c:pt>
                <c:pt idx="93">
                  <c:v>43978</c:v>
                </c:pt>
                <c:pt idx="94">
                  <c:v>43979</c:v>
                </c:pt>
                <c:pt idx="95">
                  <c:v>43980</c:v>
                </c:pt>
                <c:pt idx="96">
                  <c:v>43983</c:v>
                </c:pt>
                <c:pt idx="97">
                  <c:v>43984</c:v>
                </c:pt>
                <c:pt idx="98">
                  <c:v>43985</c:v>
                </c:pt>
                <c:pt idx="99">
                  <c:v>43986</c:v>
                </c:pt>
                <c:pt idx="100">
                  <c:v>43987</c:v>
                </c:pt>
                <c:pt idx="101">
                  <c:v>43990</c:v>
                </c:pt>
                <c:pt idx="102">
                  <c:v>43991</c:v>
                </c:pt>
                <c:pt idx="103">
                  <c:v>43992</c:v>
                </c:pt>
                <c:pt idx="104">
                  <c:v>43993</c:v>
                </c:pt>
                <c:pt idx="105">
                  <c:v>43997</c:v>
                </c:pt>
                <c:pt idx="106">
                  <c:v>43998</c:v>
                </c:pt>
                <c:pt idx="107">
                  <c:v>43999</c:v>
                </c:pt>
                <c:pt idx="108">
                  <c:v>44000</c:v>
                </c:pt>
                <c:pt idx="109">
                  <c:v>44001</c:v>
                </c:pt>
                <c:pt idx="110">
                  <c:v>44004</c:v>
                </c:pt>
                <c:pt idx="111">
                  <c:v>44005</c:v>
                </c:pt>
                <c:pt idx="112">
                  <c:v>44007</c:v>
                </c:pt>
                <c:pt idx="113">
                  <c:v>44008</c:v>
                </c:pt>
                <c:pt idx="114">
                  <c:v>44011</c:v>
                </c:pt>
                <c:pt idx="115">
                  <c:v>44012</c:v>
                </c:pt>
                <c:pt idx="116">
                  <c:v>44014</c:v>
                </c:pt>
                <c:pt idx="117">
                  <c:v>44015</c:v>
                </c:pt>
                <c:pt idx="118">
                  <c:v>44018</c:v>
                </c:pt>
                <c:pt idx="119">
                  <c:v>44019</c:v>
                </c:pt>
                <c:pt idx="120">
                  <c:v>44020</c:v>
                </c:pt>
                <c:pt idx="121">
                  <c:v>44021</c:v>
                </c:pt>
                <c:pt idx="122">
                  <c:v>44022</c:v>
                </c:pt>
                <c:pt idx="123">
                  <c:v>44025</c:v>
                </c:pt>
                <c:pt idx="124">
                  <c:v>44026</c:v>
                </c:pt>
                <c:pt idx="125">
                  <c:v>44027</c:v>
                </c:pt>
                <c:pt idx="126">
                  <c:v>44028</c:v>
                </c:pt>
                <c:pt idx="127">
                  <c:v>44029</c:v>
                </c:pt>
                <c:pt idx="128">
                  <c:v>44032</c:v>
                </c:pt>
                <c:pt idx="129">
                  <c:v>44033</c:v>
                </c:pt>
                <c:pt idx="130">
                  <c:v>44034</c:v>
                </c:pt>
                <c:pt idx="131">
                  <c:v>44035</c:v>
                </c:pt>
                <c:pt idx="132">
                  <c:v>44036</c:v>
                </c:pt>
                <c:pt idx="133">
                  <c:v>44039</c:v>
                </c:pt>
                <c:pt idx="134">
                  <c:v>44040</c:v>
                </c:pt>
                <c:pt idx="135">
                  <c:v>44041</c:v>
                </c:pt>
                <c:pt idx="136">
                  <c:v>44042</c:v>
                </c:pt>
                <c:pt idx="137">
                  <c:v>44043</c:v>
                </c:pt>
                <c:pt idx="138">
                  <c:v>44046</c:v>
                </c:pt>
                <c:pt idx="139">
                  <c:v>44047</c:v>
                </c:pt>
                <c:pt idx="140">
                  <c:v>44048</c:v>
                </c:pt>
                <c:pt idx="141">
                  <c:v>44049</c:v>
                </c:pt>
                <c:pt idx="142">
                  <c:v>44050</c:v>
                </c:pt>
                <c:pt idx="143">
                  <c:v>44053</c:v>
                </c:pt>
                <c:pt idx="144">
                  <c:v>44054</c:v>
                </c:pt>
                <c:pt idx="145">
                  <c:v>44055</c:v>
                </c:pt>
                <c:pt idx="146">
                  <c:v>44056</c:v>
                </c:pt>
                <c:pt idx="147">
                  <c:v>44057</c:v>
                </c:pt>
                <c:pt idx="148">
                  <c:v>44060</c:v>
                </c:pt>
                <c:pt idx="149">
                  <c:v>44061</c:v>
                </c:pt>
                <c:pt idx="150">
                  <c:v>44062</c:v>
                </c:pt>
                <c:pt idx="151">
                  <c:v>44063</c:v>
                </c:pt>
                <c:pt idx="152">
                  <c:v>44064</c:v>
                </c:pt>
                <c:pt idx="153">
                  <c:v>44067</c:v>
                </c:pt>
                <c:pt idx="154">
                  <c:v>44068</c:v>
                </c:pt>
                <c:pt idx="155">
                  <c:v>44069</c:v>
                </c:pt>
                <c:pt idx="156">
                  <c:v>44070</c:v>
                </c:pt>
                <c:pt idx="157">
                  <c:v>44071</c:v>
                </c:pt>
                <c:pt idx="158">
                  <c:v>44074</c:v>
                </c:pt>
                <c:pt idx="159">
                  <c:v>44075</c:v>
                </c:pt>
                <c:pt idx="160">
                  <c:v>44076</c:v>
                </c:pt>
                <c:pt idx="161">
                  <c:v>44077</c:v>
                </c:pt>
                <c:pt idx="162">
                  <c:v>44078</c:v>
                </c:pt>
                <c:pt idx="163">
                  <c:v>44081</c:v>
                </c:pt>
                <c:pt idx="164">
                  <c:v>44082</c:v>
                </c:pt>
                <c:pt idx="165">
                  <c:v>44083</c:v>
                </c:pt>
                <c:pt idx="166">
                  <c:v>44084</c:v>
                </c:pt>
                <c:pt idx="167">
                  <c:v>44085</c:v>
                </c:pt>
                <c:pt idx="168">
                  <c:v>44088</c:v>
                </c:pt>
                <c:pt idx="169">
                  <c:v>44089</c:v>
                </c:pt>
                <c:pt idx="170">
                  <c:v>44090</c:v>
                </c:pt>
                <c:pt idx="171">
                  <c:v>44091</c:v>
                </c:pt>
                <c:pt idx="172">
                  <c:v>44092</c:v>
                </c:pt>
                <c:pt idx="173">
                  <c:v>44095</c:v>
                </c:pt>
                <c:pt idx="174">
                  <c:v>44096</c:v>
                </c:pt>
                <c:pt idx="175">
                  <c:v>44097</c:v>
                </c:pt>
                <c:pt idx="176">
                  <c:v>44098</c:v>
                </c:pt>
                <c:pt idx="177">
                  <c:v>44099</c:v>
                </c:pt>
                <c:pt idx="178">
                  <c:v>44102</c:v>
                </c:pt>
                <c:pt idx="179">
                  <c:v>44103</c:v>
                </c:pt>
                <c:pt idx="180">
                  <c:v>44104</c:v>
                </c:pt>
                <c:pt idx="181">
                  <c:v>44105</c:v>
                </c:pt>
                <c:pt idx="182">
                  <c:v>44106</c:v>
                </c:pt>
                <c:pt idx="183">
                  <c:v>44109</c:v>
                </c:pt>
                <c:pt idx="184">
                  <c:v>44110</c:v>
                </c:pt>
                <c:pt idx="185">
                  <c:v>44111</c:v>
                </c:pt>
                <c:pt idx="186">
                  <c:v>44112</c:v>
                </c:pt>
                <c:pt idx="187">
                  <c:v>44113</c:v>
                </c:pt>
                <c:pt idx="188">
                  <c:v>44116</c:v>
                </c:pt>
                <c:pt idx="189">
                  <c:v>44117</c:v>
                </c:pt>
                <c:pt idx="190">
                  <c:v>44118</c:v>
                </c:pt>
                <c:pt idx="191">
                  <c:v>44119</c:v>
                </c:pt>
                <c:pt idx="192">
                  <c:v>44120</c:v>
                </c:pt>
                <c:pt idx="193">
                  <c:v>44123</c:v>
                </c:pt>
                <c:pt idx="194">
                  <c:v>44124</c:v>
                </c:pt>
                <c:pt idx="195">
                  <c:v>44125</c:v>
                </c:pt>
                <c:pt idx="196">
                  <c:v>44126</c:v>
                </c:pt>
                <c:pt idx="197">
                  <c:v>44127</c:v>
                </c:pt>
                <c:pt idx="198">
                  <c:v>44130</c:v>
                </c:pt>
                <c:pt idx="199">
                  <c:v>44131</c:v>
                </c:pt>
                <c:pt idx="200">
                  <c:v>44132</c:v>
                </c:pt>
                <c:pt idx="201">
                  <c:v>44133</c:v>
                </c:pt>
                <c:pt idx="202">
                  <c:v>44134</c:v>
                </c:pt>
              </c:numCache>
            </c:numRef>
          </c:cat>
          <c:val>
            <c:numRef>
              <c:f>В3!$C$6:$C$208</c:f>
              <c:numCache>
                <c:formatCode>_-* #\ ##0.00\ _₽_-;\-* #\ ##0.00\ _₽_-;_-* "-"??\ _₽_-;_-@_-</c:formatCode>
                <c:ptCount val="203"/>
                <c:pt idx="0">
                  <c:v>128</c:v>
                </c:pt>
                <c:pt idx="1">
                  <c:v>154</c:v>
                </c:pt>
                <c:pt idx="2">
                  <c:v>165</c:v>
                </c:pt>
                <c:pt idx="3">
                  <c:v>183</c:v>
                </c:pt>
                <c:pt idx="4">
                  <c:v>126</c:v>
                </c:pt>
                <c:pt idx="5">
                  <c:v>99</c:v>
                </c:pt>
                <c:pt idx="6">
                  <c:v>82</c:v>
                </c:pt>
                <c:pt idx="7">
                  <c:v>154</c:v>
                </c:pt>
                <c:pt idx="8">
                  <c:v>121</c:v>
                </c:pt>
                <c:pt idx="9">
                  <c:v>81</c:v>
                </c:pt>
                <c:pt idx="10">
                  <c:v>95</c:v>
                </c:pt>
                <c:pt idx="11">
                  <c:v>88</c:v>
                </c:pt>
                <c:pt idx="12">
                  <c:v>97</c:v>
                </c:pt>
                <c:pt idx="13">
                  <c:v>64</c:v>
                </c:pt>
                <c:pt idx="14">
                  <c:v>50</c:v>
                </c:pt>
                <c:pt idx="15">
                  <c:v>68</c:v>
                </c:pt>
                <c:pt idx="16">
                  <c:v>97</c:v>
                </c:pt>
                <c:pt idx="17">
                  <c:v>96</c:v>
                </c:pt>
                <c:pt idx="18">
                  <c:v>96</c:v>
                </c:pt>
                <c:pt idx="19">
                  <c:v>97</c:v>
                </c:pt>
                <c:pt idx="20">
                  <c:v>82</c:v>
                </c:pt>
                <c:pt idx="21">
                  <c:v>76</c:v>
                </c:pt>
                <c:pt idx="22">
                  <c:v>142</c:v>
                </c:pt>
                <c:pt idx="23">
                  <c:v>107</c:v>
                </c:pt>
                <c:pt idx="24">
                  <c:v>78</c:v>
                </c:pt>
                <c:pt idx="25">
                  <c:v>63</c:v>
                </c:pt>
                <c:pt idx="26">
                  <c:v>80</c:v>
                </c:pt>
                <c:pt idx="27">
                  <c:v>132</c:v>
                </c:pt>
                <c:pt idx="28">
                  <c:v>86</c:v>
                </c:pt>
                <c:pt idx="29">
                  <c:v>106</c:v>
                </c:pt>
                <c:pt idx="30">
                  <c:v>133</c:v>
                </c:pt>
                <c:pt idx="31">
                  <c:v>77</c:v>
                </c:pt>
                <c:pt idx="32">
                  <c:v>122</c:v>
                </c:pt>
                <c:pt idx="33">
                  <c:v>150</c:v>
                </c:pt>
                <c:pt idx="34">
                  <c:v>80</c:v>
                </c:pt>
                <c:pt idx="35">
                  <c:v>144</c:v>
                </c:pt>
                <c:pt idx="36">
                  <c:v>136</c:v>
                </c:pt>
                <c:pt idx="37">
                  <c:v>86</c:v>
                </c:pt>
                <c:pt idx="38">
                  <c:v>74</c:v>
                </c:pt>
                <c:pt idx="39">
                  <c:v>68</c:v>
                </c:pt>
                <c:pt idx="40">
                  <c:v>129</c:v>
                </c:pt>
                <c:pt idx="41">
                  <c:v>241</c:v>
                </c:pt>
                <c:pt idx="42">
                  <c:v>141</c:v>
                </c:pt>
                <c:pt idx="43">
                  <c:v>128</c:v>
                </c:pt>
                <c:pt idx="44">
                  <c:v>136</c:v>
                </c:pt>
                <c:pt idx="45">
                  <c:v>112</c:v>
                </c:pt>
                <c:pt idx="46">
                  <c:v>64</c:v>
                </c:pt>
                <c:pt idx="47">
                  <c:v>73</c:v>
                </c:pt>
                <c:pt idx="48">
                  <c:v>85</c:v>
                </c:pt>
                <c:pt idx="49">
                  <c:v>148</c:v>
                </c:pt>
                <c:pt idx="50">
                  <c:v>60</c:v>
                </c:pt>
                <c:pt idx="51">
                  <c:v>81</c:v>
                </c:pt>
                <c:pt idx="52">
                  <c:v>83</c:v>
                </c:pt>
                <c:pt idx="53">
                  <c:v>71</c:v>
                </c:pt>
                <c:pt idx="54">
                  <c:v>66</c:v>
                </c:pt>
                <c:pt idx="55">
                  <c:v>99</c:v>
                </c:pt>
                <c:pt idx="56">
                  <c:v>119</c:v>
                </c:pt>
                <c:pt idx="57">
                  <c:v>72</c:v>
                </c:pt>
                <c:pt idx="58">
                  <c:v>72</c:v>
                </c:pt>
                <c:pt idx="59">
                  <c:v>84</c:v>
                </c:pt>
                <c:pt idx="60">
                  <c:v>69</c:v>
                </c:pt>
                <c:pt idx="61">
                  <c:v>80</c:v>
                </c:pt>
                <c:pt idx="62">
                  <c:v>65</c:v>
                </c:pt>
                <c:pt idx="63">
                  <c:v>79</c:v>
                </c:pt>
                <c:pt idx="64">
                  <c:v>55</c:v>
                </c:pt>
                <c:pt idx="65">
                  <c:v>66</c:v>
                </c:pt>
                <c:pt idx="66">
                  <c:v>75</c:v>
                </c:pt>
                <c:pt idx="67">
                  <c:v>111</c:v>
                </c:pt>
                <c:pt idx="68">
                  <c:v>58</c:v>
                </c:pt>
                <c:pt idx="69">
                  <c:v>77</c:v>
                </c:pt>
                <c:pt idx="70">
                  <c:v>96</c:v>
                </c:pt>
                <c:pt idx="71">
                  <c:v>100</c:v>
                </c:pt>
                <c:pt idx="72">
                  <c:v>67</c:v>
                </c:pt>
                <c:pt idx="73">
                  <c:v>70</c:v>
                </c:pt>
                <c:pt idx="74">
                  <c:v>72</c:v>
                </c:pt>
                <c:pt idx="75">
                  <c:v>101</c:v>
                </c:pt>
                <c:pt idx="76">
                  <c:v>66</c:v>
                </c:pt>
                <c:pt idx="77">
                  <c:v>78</c:v>
                </c:pt>
                <c:pt idx="78">
                  <c:v>106</c:v>
                </c:pt>
                <c:pt idx="79">
                  <c:v>94</c:v>
                </c:pt>
                <c:pt idx="80">
                  <c:v>55</c:v>
                </c:pt>
                <c:pt idx="81">
                  <c:v>60</c:v>
                </c:pt>
                <c:pt idx="82">
                  <c:v>103</c:v>
                </c:pt>
                <c:pt idx="83">
                  <c:v>52</c:v>
                </c:pt>
                <c:pt idx="84">
                  <c:v>82</c:v>
                </c:pt>
                <c:pt idx="85">
                  <c:v>66</c:v>
                </c:pt>
                <c:pt idx="86">
                  <c:v>113</c:v>
                </c:pt>
                <c:pt idx="87">
                  <c:v>66</c:v>
                </c:pt>
                <c:pt idx="88">
                  <c:v>78</c:v>
                </c:pt>
                <c:pt idx="89">
                  <c:v>64</c:v>
                </c:pt>
                <c:pt idx="90">
                  <c:v>48</c:v>
                </c:pt>
                <c:pt idx="91">
                  <c:v>64</c:v>
                </c:pt>
                <c:pt idx="92">
                  <c:v>105</c:v>
                </c:pt>
                <c:pt idx="93">
                  <c:v>71</c:v>
                </c:pt>
                <c:pt idx="94">
                  <c:v>106</c:v>
                </c:pt>
                <c:pt idx="95">
                  <c:v>86</c:v>
                </c:pt>
                <c:pt idx="96">
                  <c:v>126</c:v>
                </c:pt>
                <c:pt idx="97">
                  <c:v>93</c:v>
                </c:pt>
                <c:pt idx="98">
                  <c:v>130</c:v>
                </c:pt>
                <c:pt idx="99">
                  <c:v>105</c:v>
                </c:pt>
                <c:pt idx="100">
                  <c:v>101</c:v>
                </c:pt>
                <c:pt idx="101">
                  <c:v>89</c:v>
                </c:pt>
                <c:pt idx="102">
                  <c:v>64</c:v>
                </c:pt>
                <c:pt idx="103">
                  <c:v>67</c:v>
                </c:pt>
                <c:pt idx="104">
                  <c:v>146</c:v>
                </c:pt>
                <c:pt idx="105">
                  <c:v>104</c:v>
                </c:pt>
                <c:pt idx="106">
                  <c:v>123</c:v>
                </c:pt>
                <c:pt idx="107">
                  <c:v>112</c:v>
                </c:pt>
                <c:pt idx="108">
                  <c:v>75</c:v>
                </c:pt>
                <c:pt idx="109">
                  <c:v>88</c:v>
                </c:pt>
                <c:pt idx="110">
                  <c:v>78</c:v>
                </c:pt>
                <c:pt idx="111">
                  <c:v>80</c:v>
                </c:pt>
                <c:pt idx="112">
                  <c:v>108</c:v>
                </c:pt>
                <c:pt idx="113">
                  <c:v>85</c:v>
                </c:pt>
                <c:pt idx="114">
                  <c:v>80</c:v>
                </c:pt>
                <c:pt idx="115">
                  <c:v>129</c:v>
                </c:pt>
                <c:pt idx="116">
                  <c:v>119</c:v>
                </c:pt>
                <c:pt idx="117">
                  <c:v>149</c:v>
                </c:pt>
                <c:pt idx="118">
                  <c:v>209</c:v>
                </c:pt>
                <c:pt idx="119">
                  <c:v>106</c:v>
                </c:pt>
                <c:pt idx="120">
                  <c:v>94</c:v>
                </c:pt>
                <c:pt idx="121">
                  <c:v>135</c:v>
                </c:pt>
                <c:pt idx="122">
                  <c:v>90</c:v>
                </c:pt>
                <c:pt idx="123">
                  <c:v>139</c:v>
                </c:pt>
                <c:pt idx="124">
                  <c:v>114</c:v>
                </c:pt>
                <c:pt idx="125">
                  <c:v>119</c:v>
                </c:pt>
                <c:pt idx="126">
                  <c:v>77</c:v>
                </c:pt>
                <c:pt idx="127">
                  <c:v>120</c:v>
                </c:pt>
                <c:pt idx="128">
                  <c:v>120</c:v>
                </c:pt>
                <c:pt idx="129">
                  <c:v>153</c:v>
                </c:pt>
                <c:pt idx="130">
                  <c:v>122</c:v>
                </c:pt>
                <c:pt idx="131">
                  <c:v>122</c:v>
                </c:pt>
                <c:pt idx="132">
                  <c:v>76</c:v>
                </c:pt>
                <c:pt idx="133">
                  <c:v>236</c:v>
                </c:pt>
                <c:pt idx="134">
                  <c:v>121</c:v>
                </c:pt>
                <c:pt idx="135">
                  <c:v>189</c:v>
                </c:pt>
                <c:pt idx="136">
                  <c:v>134</c:v>
                </c:pt>
                <c:pt idx="137">
                  <c:v>210</c:v>
                </c:pt>
                <c:pt idx="138">
                  <c:v>256</c:v>
                </c:pt>
                <c:pt idx="139">
                  <c:v>156</c:v>
                </c:pt>
                <c:pt idx="140">
                  <c:v>228</c:v>
                </c:pt>
                <c:pt idx="141">
                  <c:v>200</c:v>
                </c:pt>
                <c:pt idx="142">
                  <c:v>157</c:v>
                </c:pt>
                <c:pt idx="143">
                  <c:v>189</c:v>
                </c:pt>
                <c:pt idx="144">
                  <c:v>193</c:v>
                </c:pt>
                <c:pt idx="145">
                  <c:v>153</c:v>
                </c:pt>
                <c:pt idx="146">
                  <c:v>199</c:v>
                </c:pt>
                <c:pt idx="147">
                  <c:v>163</c:v>
                </c:pt>
                <c:pt idx="148">
                  <c:v>231</c:v>
                </c:pt>
                <c:pt idx="149">
                  <c:v>155</c:v>
                </c:pt>
                <c:pt idx="150">
                  <c:v>150</c:v>
                </c:pt>
                <c:pt idx="151">
                  <c:v>193</c:v>
                </c:pt>
                <c:pt idx="152">
                  <c:v>152</c:v>
                </c:pt>
                <c:pt idx="153">
                  <c:v>164</c:v>
                </c:pt>
                <c:pt idx="154">
                  <c:v>186</c:v>
                </c:pt>
                <c:pt idx="155">
                  <c:v>175</c:v>
                </c:pt>
                <c:pt idx="156">
                  <c:v>175</c:v>
                </c:pt>
                <c:pt idx="157">
                  <c:v>117</c:v>
                </c:pt>
                <c:pt idx="158">
                  <c:v>147</c:v>
                </c:pt>
                <c:pt idx="159">
                  <c:v>157</c:v>
                </c:pt>
                <c:pt idx="160">
                  <c:v>170</c:v>
                </c:pt>
                <c:pt idx="161">
                  <c:v>100</c:v>
                </c:pt>
                <c:pt idx="162">
                  <c:v>131</c:v>
                </c:pt>
                <c:pt idx="163">
                  <c:v>123</c:v>
                </c:pt>
                <c:pt idx="164">
                  <c:v>180</c:v>
                </c:pt>
                <c:pt idx="165">
                  <c:v>111</c:v>
                </c:pt>
                <c:pt idx="166">
                  <c:v>120</c:v>
                </c:pt>
                <c:pt idx="167">
                  <c:v>133</c:v>
                </c:pt>
                <c:pt idx="168">
                  <c:v>143</c:v>
                </c:pt>
                <c:pt idx="169">
                  <c:v>179</c:v>
                </c:pt>
                <c:pt idx="170">
                  <c:v>168</c:v>
                </c:pt>
                <c:pt idx="171">
                  <c:v>188</c:v>
                </c:pt>
                <c:pt idx="172">
                  <c:v>130</c:v>
                </c:pt>
                <c:pt idx="173">
                  <c:v>216</c:v>
                </c:pt>
                <c:pt idx="174">
                  <c:v>159</c:v>
                </c:pt>
                <c:pt idx="175">
                  <c:v>142</c:v>
                </c:pt>
                <c:pt idx="176">
                  <c:v>143</c:v>
                </c:pt>
                <c:pt idx="177">
                  <c:v>185</c:v>
                </c:pt>
                <c:pt idx="178">
                  <c:v>225</c:v>
                </c:pt>
                <c:pt idx="179">
                  <c:v>196</c:v>
                </c:pt>
                <c:pt idx="180">
                  <c:v>186</c:v>
                </c:pt>
                <c:pt idx="181">
                  <c:v>181</c:v>
                </c:pt>
                <c:pt idx="182">
                  <c:v>159</c:v>
                </c:pt>
                <c:pt idx="183">
                  <c:v>244</c:v>
                </c:pt>
                <c:pt idx="184">
                  <c:v>196</c:v>
                </c:pt>
                <c:pt idx="185">
                  <c:v>170</c:v>
                </c:pt>
                <c:pt idx="186">
                  <c:v>176</c:v>
                </c:pt>
                <c:pt idx="187">
                  <c:v>148</c:v>
                </c:pt>
                <c:pt idx="188">
                  <c:v>246</c:v>
                </c:pt>
                <c:pt idx="189">
                  <c:v>282</c:v>
                </c:pt>
                <c:pt idx="190">
                  <c:v>256</c:v>
                </c:pt>
                <c:pt idx="191">
                  <c:v>189</c:v>
                </c:pt>
                <c:pt idx="192">
                  <c:v>181</c:v>
                </c:pt>
                <c:pt idx="193">
                  <c:v>246</c:v>
                </c:pt>
                <c:pt idx="194">
                  <c:v>224</c:v>
                </c:pt>
                <c:pt idx="195">
                  <c:v>212</c:v>
                </c:pt>
                <c:pt idx="196">
                  <c:v>199</c:v>
                </c:pt>
                <c:pt idx="197">
                  <c:v>222</c:v>
                </c:pt>
                <c:pt idx="198">
                  <c:v>303</c:v>
                </c:pt>
                <c:pt idx="199">
                  <c:v>187</c:v>
                </c:pt>
                <c:pt idx="200">
                  <c:v>248</c:v>
                </c:pt>
                <c:pt idx="201">
                  <c:v>169</c:v>
                </c:pt>
                <c:pt idx="202">
                  <c:v>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CD0-4A78-96BC-9EE0341E0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346496"/>
        <c:axId val="144344960"/>
      </c:lineChart>
      <c:dateAx>
        <c:axId val="144341632"/>
        <c:scaling>
          <c:orientation val="minMax"/>
          <c:max val="43952"/>
          <c:min val="43876"/>
        </c:scaling>
        <c:delete val="0"/>
        <c:axPos val="b"/>
        <c:numFmt formatCode="m/d/yyyy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4343424"/>
        <c:crosses val="autoZero"/>
        <c:auto val="1"/>
        <c:lblOffset val="100"/>
        <c:baseTimeUnit val="days"/>
      </c:dateAx>
      <c:valAx>
        <c:axId val="144343424"/>
        <c:scaling>
          <c:orientation val="minMax"/>
          <c:max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.00\ _₽_-;\-* #\ ##0.00\ _₽_-;_-* &quot;-&quot;??\ _₽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4341632"/>
        <c:crosses val="autoZero"/>
        <c:crossBetween val="between"/>
      </c:valAx>
      <c:valAx>
        <c:axId val="144344960"/>
        <c:scaling>
          <c:orientation val="minMax"/>
          <c:max val="250"/>
          <c:min val="50"/>
        </c:scaling>
        <c:delete val="0"/>
        <c:axPos val="r"/>
        <c:numFmt formatCode="_-* #\ ##0.00\ _₽_-;\-* #\ ##0.00\ _₽_-;_-* &quot;-&quot;??\ _₽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4346496"/>
        <c:crosses val="max"/>
        <c:crossBetween val="between"/>
        <c:majorUnit val="40"/>
      </c:valAx>
      <c:dateAx>
        <c:axId val="144346496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44344960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84417596769976"/>
          <c:y val="5.7840348217941769E-2"/>
          <c:w val="0.73490917951376744"/>
          <c:h val="0.54129167392948785"/>
        </c:manualLayout>
      </c:layout>
      <c:lineChart>
        <c:grouping val="standard"/>
        <c:varyColors val="0"/>
        <c:ser>
          <c:idx val="0"/>
          <c:order val="0"/>
          <c:tx>
            <c:strRef>
              <c:f>В4!$B$6</c:f>
              <c:strCache>
                <c:ptCount val="1"/>
                <c:pt idx="0">
                  <c:v>Спред биржевой цены и расчетной стоимости пая, исходя из СЧА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В4!$A$7:$A$119</c:f>
              <c:numCache>
                <c:formatCode>m/d/yyyy</c:formatCode>
                <c:ptCount val="113"/>
                <c:pt idx="0">
                  <c:v>43839</c:v>
                </c:pt>
                <c:pt idx="1">
                  <c:v>43840</c:v>
                </c:pt>
                <c:pt idx="2">
                  <c:v>43843</c:v>
                </c:pt>
                <c:pt idx="3">
                  <c:v>43844</c:v>
                </c:pt>
                <c:pt idx="4">
                  <c:v>43845</c:v>
                </c:pt>
                <c:pt idx="5">
                  <c:v>43846</c:v>
                </c:pt>
                <c:pt idx="6">
                  <c:v>43847</c:v>
                </c:pt>
                <c:pt idx="7">
                  <c:v>43850</c:v>
                </c:pt>
                <c:pt idx="8">
                  <c:v>43851</c:v>
                </c:pt>
                <c:pt idx="9">
                  <c:v>43852</c:v>
                </c:pt>
                <c:pt idx="10">
                  <c:v>43853</c:v>
                </c:pt>
                <c:pt idx="11">
                  <c:v>43854</c:v>
                </c:pt>
                <c:pt idx="12">
                  <c:v>43857</c:v>
                </c:pt>
                <c:pt idx="13">
                  <c:v>43858</c:v>
                </c:pt>
                <c:pt idx="14">
                  <c:v>43859</c:v>
                </c:pt>
                <c:pt idx="15">
                  <c:v>43860</c:v>
                </c:pt>
                <c:pt idx="16">
                  <c:v>43861</c:v>
                </c:pt>
                <c:pt idx="17">
                  <c:v>43864</c:v>
                </c:pt>
                <c:pt idx="18">
                  <c:v>43865</c:v>
                </c:pt>
                <c:pt idx="19">
                  <c:v>43866</c:v>
                </c:pt>
                <c:pt idx="20">
                  <c:v>43867</c:v>
                </c:pt>
                <c:pt idx="21">
                  <c:v>43868</c:v>
                </c:pt>
                <c:pt idx="22">
                  <c:v>43871</c:v>
                </c:pt>
                <c:pt idx="23">
                  <c:v>43872</c:v>
                </c:pt>
                <c:pt idx="24">
                  <c:v>43873</c:v>
                </c:pt>
                <c:pt idx="25">
                  <c:v>43874</c:v>
                </c:pt>
                <c:pt idx="26">
                  <c:v>43875</c:v>
                </c:pt>
                <c:pt idx="27">
                  <c:v>43878</c:v>
                </c:pt>
                <c:pt idx="28">
                  <c:v>43879</c:v>
                </c:pt>
                <c:pt idx="29">
                  <c:v>43880</c:v>
                </c:pt>
                <c:pt idx="30">
                  <c:v>43881</c:v>
                </c:pt>
                <c:pt idx="31">
                  <c:v>43882</c:v>
                </c:pt>
                <c:pt idx="32">
                  <c:v>43886</c:v>
                </c:pt>
                <c:pt idx="33">
                  <c:v>43887</c:v>
                </c:pt>
                <c:pt idx="34">
                  <c:v>43888</c:v>
                </c:pt>
                <c:pt idx="35">
                  <c:v>43889</c:v>
                </c:pt>
                <c:pt idx="36">
                  <c:v>43892</c:v>
                </c:pt>
                <c:pt idx="37">
                  <c:v>43893</c:v>
                </c:pt>
                <c:pt idx="38">
                  <c:v>43894</c:v>
                </c:pt>
                <c:pt idx="39">
                  <c:v>43895</c:v>
                </c:pt>
                <c:pt idx="40">
                  <c:v>43896</c:v>
                </c:pt>
                <c:pt idx="41">
                  <c:v>43900</c:v>
                </c:pt>
                <c:pt idx="42">
                  <c:v>43901</c:v>
                </c:pt>
                <c:pt idx="43">
                  <c:v>43902</c:v>
                </c:pt>
                <c:pt idx="44">
                  <c:v>43903</c:v>
                </c:pt>
                <c:pt idx="45">
                  <c:v>43906</c:v>
                </c:pt>
                <c:pt idx="46">
                  <c:v>43907</c:v>
                </c:pt>
                <c:pt idx="47">
                  <c:v>43908</c:v>
                </c:pt>
                <c:pt idx="48">
                  <c:v>43909</c:v>
                </c:pt>
                <c:pt idx="49">
                  <c:v>43910</c:v>
                </c:pt>
                <c:pt idx="50">
                  <c:v>43917</c:v>
                </c:pt>
                <c:pt idx="51">
                  <c:v>43920</c:v>
                </c:pt>
                <c:pt idx="52">
                  <c:v>43921</c:v>
                </c:pt>
                <c:pt idx="53">
                  <c:v>43924</c:v>
                </c:pt>
                <c:pt idx="54">
                  <c:v>43931</c:v>
                </c:pt>
                <c:pt idx="55">
                  <c:v>43938</c:v>
                </c:pt>
                <c:pt idx="56">
                  <c:v>43945</c:v>
                </c:pt>
                <c:pt idx="57">
                  <c:v>43951</c:v>
                </c:pt>
                <c:pt idx="58">
                  <c:v>43959</c:v>
                </c:pt>
                <c:pt idx="59">
                  <c:v>43966</c:v>
                </c:pt>
                <c:pt idx="60">
                  <c:v>43973</c:v>
                </c:pt>
                <c:pt idx="61">
                  <c:v>43980</c:v>
                </c:pt>
                <c:pt idx="62">
                  <c:v>43987</c:v>
                </c:pt>
                <c:pt idx="63">
                  <c:v>43993</c:v>
                </c:pt>
                <c:pt idx="64">
                  <c:v>44001</c:v>
                </c:pt>
                <c:pt idx="65">
                  <c:v>44008</c:v>
                </c:pt>
                <c:pt idx="66">
                  <c:v>44011</c:v>
                </c:pt>
                <c:pt idx="67">
                  <c:v>44012</c:v>
                </c:pt>
                <c:pt idx="68">
                  <c:v>44014</c:v>
                </c:pt>
                <c:pt idx="69">
                  <c:v>44015</c:v>
                </c:pt>
                <c:pt idx="70">
                  <c:v>44018</c:v>
                </c:pt>
                <c:pt idx="71">
                  <c:v>44019</c:v>
                </c:pt>
                <c:pt idx="72">
                  <c:v>44020</c:v>
                </c:pt>
                <c:pt idx="73">
                  <c:v>44021</c:v>
                </c:pt>
                <c:pt idx="74">
                  <c:v>44022</c:v>
                </c:pt>
                <c:pt idx="75">
                  <c:v>44025</c:v>
                </c:pt>
                <c:pt idx="76">
                  <c:v>44029</c:v>
                </c:pt>
                <c:pt idx="77">
                  <c:v>44036</c:v>
                </c:pt>
                <c:pt idx="78">
                  <c:v>44043</c:v>
                </c:pt>
                <c:pt idx="79">
                  <c:v>44050</c:v>
                </c:pt>
                <c:pt idx="80">
                  <c:v>44057</c:v>
                </c:pt>
                <c:pt idx="81">
                  <c:v>44064</c:v>
                </c:pt>
                <c:pt idx="82">
                  <c:v>44071</c:v>
                </c:pt>
                <c:pt idx="83">
                  <c:v>44074</c:v>
                </c:pt>
                <c:pt idx="84">
                  <c:v>44078</c:v>
                </c:pt>
                <c:pt idx="85">
                  <c:v>44085</c:v>
                </c:pt>
                <c:pt idx="86">
                  <c:v>44092</c:v>
                </c:pt>
                <c:pt idx="87">
                  <c:v>44099</c:v>
                </c:pt>
                <c:pt idx="88">
                  <c:v>44102</c:v>
                </c:pt>
                <c:pt idx="89">
                  <c:v>44103</c:v>
                </c:pt>
                <c:pt idx="90">
                  <c:v>44104</c:v>
                </c:pt>
                <c:pt idx="91">
                  <c:v>44105</c:v>
                </c:pt>
                <c:pt idx="92">
                  <c:v>44106</c:v>
                </c:pt>
                <c:pt idx="93">
                  <c:v>44109</c:v>
                </c:pt>
                <c:pt idx="94">
                  <c:v>44110</c:v>
                </c:pt>
                <c:pt idx="95">
                  <c:v>44111</c:v>
                </c:pt>
                <c:pt idx="96">
                  <c:v>44112</c:v>
                </c:pt>
                <c:pt idx="97">
                  <c:v>44113</c:v>
                </c:pt>
                <c:pt idx="98">
                  <c:v>44116</c:v>
                </c:pt>
                <c:pt idx="99">
                  <c:v>44117</c:v>
                </c:pt>
                <c:pt idx="100">
                  <c:v>44118</c:v>
                </c:pt>
                <c:pt idx="101">
                  <c:v>44119</c:v>
                </c:pt>
                <c:pt idx="102">
                  <c:v>44120</c:v>
                </c:pt>
                <c:pt idx="103">
                  <c:v>44123</c:v>
                </c:pt>
                <c:pt idx="104">
                  <c:v>44124</c:v>
                </c:pt>
                <c:pt idx="105">
                  <c:v>44125</c:v>
                </c:pt>
                <c:pt idx="106">
                  <c:v>44126</c:v>
                </c:pt>
                <c:pt idx="107">
                  <c:v>44127</c:v>
                </c:pt>
                <c:pt idx="108">
                  <c:v>44130</c:v>
                </c:pt>
                <c:pt idx="109">
                  <c:v>44131</c:v>
                </c:pt>
                <c:pt idx="110">
                  <c:v>44132</c:v>
                </c:pt>
                <c:pt idx="111">
                  <c:v>44133</c:v>
                </c:pt>
                <c:pt idx="112">
                  <c:v>44134</c:v>
                </c:pt>
              </c:numCache>
            </c:numRef>
          </c:cat>
          <c:val>
            <c:numRef>
              <c:f>В4!$B$7:$B$119</c:f>
              <c:numCache>
                <c:formatCode>_-* #\ ##0.00\ _₽_-;\-* #\ ##0.00\ _₽_-;_-* "-"??\ _₽_-;_-@_-</c:formatCode>
                <c:ptCount val="113"/>
                <c:pt idx="0">
                  <c:v>3.3900000000001</c:v>
                </c:pt>
                <c:pt idx="1">
                  <c:v>3.2699999999999818</c:v>
                </c:pt>
                <c:pt idx="2">
                  <c:v>1.6000000000001364</c:v>
                </c:pt>
                <c:pt idx="3">
                  <c:v>2.0800000000001546</c:v>
                </c:pt>
                <c:pt idx="4">
                  <c:v>1.3399999999999181</c:v>
                </c:pt>
                <c:pt idx="5">
                  <c:v>1.7200000000000273</c:v>
                </c:pt>
                <c:pt idx="6">
                  <c:v>0.86999999999989086</c:v>
                </c:pt>
                <c:pt idx="7">
                  <c:v>1.9100000000000819</c:v>
                </c:pt>
                <c:pt idx="8">
                  <c:v>2.6800000000000637</c:v>
                </c:pt>
                <c:pt idx="9">
                  <c:v>2.0999999999999091</c:v>
                </c:pt>
                <c:pt idx="10">
                  <c:v>3.3800000000001091</c:v>
                </c:pt>
                <c:pt idx="11">
                  <c:v>1.6700000000000728</c:v>
                </c:pt>
                <c:pt idx="12">
                  <c:v>3.0599999999999454</c:v>
                </c:pt>
                <c:pt idx="13">
                  <c:v>2.7899999999999636</c:v>
                </c:pt>
                <c:pt idx="14">
                  <c:v>2.6099999999999</c:v>
                </c:pt>
                <c:pt idx="15">
                  <c:v>2.2199999999997999</c:v>
                </c:pt>
                <c:pt idx="16">
                  <c:v>2.6300000000001091</c:v>
                </c:pt>
                <c:pt idx="17">
                  <c:v>3.8199999999999363</c:v>
                </c:pt>
                <c:pt idx="18">
                  <c:v>3.3399999999999181</c:v>
                </c:pt>
                <c:pt idx="19">
                  <c:v>2.8699999999998909</c:v>
                </c:pt>
                <c:pt idx="20">
                  <c:v>2.5599999999999454</c:v>
                </c:pt>
                <c:pt idx="21">
                  <c:v>1.8800000000001091</c:v>
                </c:pt>
                <c:pt idx="22">
                  <c:v>1.2699999999999818</c:v>
                </c:pt>
                <c:pt idx="23">
                  <c:v>3.0299999999999727</c:v>
                </c:pt>
                <c:pt idx="24">
                  <c:v>3.8300000000001546</c:v>
                </c:pt>
                <c:pt idx="25">
                  <c:v>3.0800000000001546</c:v>
                </c:pt>
                <c:pt idx="26">
                  <c:v>4.7899999999999636</c:v>
                </c:pt>
                <c:pt idx="27">
                  <c:v>2.2000000000000455</c:v>
                </c:pt>
                <c:pt idx="28">
                  <c:v>3.3199999999999363</c:v>
                </c:pt>
                <c:pt idx="29">
                  <c:v>3.3800000000001091</c:v>
                </c:pt>
                <c:pt idx="30">
                  <c:v>0.66999999999984539</c:v>
                </c:pt>
                <c:pt idx="31">
                  <c:v>-2.9999999999972715E-2</c:v>
                </c:pt>
                <c:pt idx="32">
                  <c:v>3.8800000000001091</c:v>
                </c:pt>
                <c:pt idx="33">
                  <c:v>3.0699999999999363</c:v>
                </c:pt>
                <c:pt idx="34">
                  <c:v>3.7300000000000182</c:v>
                </c:pt>
                <c:pt idx="35">
                  <c:v>1.9399999999998272</c:v>
                </c:pt>
                <c:pt idx="36">
                  <c:v>-2.7400000000000091</c:v>
                </c:pt>
                <c:pt idx="37">
                  <c:v>0.12999999999988177</c:v>
                </c:pt>
                <c:pt idx="38">
                  <c:v>-0.33999999999991815</c:v>
                </c:pt>
                <c:pt idx="39">
                  <c:v>-0.56999999999993634</c:v>
                </c:pt>
                <c:pt idx="40">
                  <c:v>1.1299999999998818</c:v>
                </c:pt>
                <c:pt idx="41">
                  <c:v>-7.2799999999999727</c:v>
                </c:pt>
                <c:pt idx="42">
                  <c:v>-1.8800000000001091</c:v>
                </c:pt>
                <c:pt idx="43">
                  <c:v>2.4900000000000091</c:v>
                </c:pt>
                <c:pt idx="44">
                  <c:v>-9.0099999999999909</c:v>
                </c:pt>
                <c:pt idx="45">
                  <c:v>0.29999999999995453</c:v>
                </c:pt>
                <c:pt idx="46">
                  <c:v>-0.73000000000001819</c:v>
                </c:pt>
                <c:pt idx="47">
                  <c:v>0.21000000000003638</c:v>
                </c:pt>
                <c:pt idx="48">
                  <c:v>-11.25</c:v>
                </c:pt>
                <c:pt idx="49">
                  <c:v>-3.3700000000001182</c:v>
                </c:pt>
                <c:pt idx="50">
                  <c:v>-5.4100000000000819</c:v>
                </c:pt>
                <c:pt idx="51">
                  <c:v>-8.6499999999998636</c:v>
                </c:pt>
                <c:pt idx="52">
                  <c:v>-8.8499999999999091</c:v>
                </c:pt>
                <c:pt idx="53">
                  <c:v>-2.4800000000000182</c:v>
                </c:pt>
                <c:pt idx="54">
                  <c:v>-3.6800000000000637</c:v>
                </c:pt>
                <c:pt idx="55">
                  <c:v>-3.8099999999999454</c:v>
                </c:pt>
                <c:pt idx="56">
                  <c:v>-0.97000000000002728</c:v>
                </c:pt>
                <c:pt idx="57">
                  <c:v>3.2799999999999727</c:v>
                </c:pt>
                <c:pt idx="58">
                  <c:v>1.1500000000000909</c:v>
                </c:pt>
                <c:pt idx="59">
                  <c:v>1.9600000000000364</c:v>
                </c:pt>
                <c:pt idx="60">
                  <c:v>3.8799999999998818</c:v>
                </c:pt>
                <c:pt idx="61">
                  <c:v>3.6000000000001364</c:v>
                </c:pt>
                <c:pt idx="62">
                  <c:v>2.7999999999999545</c:v>
                </c:pt>
                <c:pt idx="63">
                  <c:v>2.5199999999999818</c:v>
                </c:pt>
                <c:pt idx="64">
                  <c:v>1.3799999999998818</c:v>
                </c:pt>
                <c:pt idx="65">
                  <c:v>2.4199999999998454</c:v>
                </c:pt>
                <c:pt idx="66">
                  <c:v>2.5899999999999181</c:v>
                </c:pt>
                <c:pt idx="67">
                  <c:v>2.2899999999999636</c:v>
                </c:pt>
                <c:pt idx="68">
                  <c:v>5.3099999999999454</c:v>
                </c:pt>
                <c:pt idx="69">
                  <c:v>2.4199999999998454</c:v>
                </c:pt>
                <c:pt idx="70">
                  <c:v>4.6199999999998909</c:v>
                </c:pt>
                <c:pt idx="71">
                  <c:v>2.7599999999999909</c:v>
                </c:pt>
                <c:pt idx="72">
                  <c:v>1.3300000000001546</c:v>
                </c:pt>
                <c:pt idx="73">
                  <c:v>0.45000000000004547</c:v>
                </c:pt>
                <c:pt idx="74">
                  <c:v>-0.54000000000019099</c:v>
                </c:pt>
                <c:pt idx="75">
                  <c:v>1.3899999999998727</c:v>
                </c:pt>
                <c:pt idx="76">
                  <c:v>1.5</c:v>
                </c:pt>
                <c:pt idx="77">
                  <c:v>1.7899999999999636</c:v>
                </c:pt>
                <c:pt idx="78">
                  <c:v>2.6700000000000728</c:v>
                </c:pt>
                <c:pt idx="79">
                  <c:v>3.4699999999997999</c:v>
                </c:pt>
                <c:pt idx="80">
                  <c:v>3.1499999999998636</c:v>
                </c:pt>
                <c:pt idx="81">
                  <c:v>1.3999999999998636</c:v>
                </c:pt>
                <c:pt idx="82">
                  <c:v>1.1800000000000637</c:v>
                </c:pt>
                <c:pt idx="83">
                  <c:v>1.8799999999998818</c:v>
                </c:pt>
                <c:pt idx="84">
                  <c:v>1.4400000000000546</c:v>
                </c:pt>
                <c:pt idx="85">
                  <c:v>1.5299999999999727</c:v>
                </c:pt>
                <c:pt idx="86">
                  <c:v>2.8299999999999272</c:v>
                </c:pt>
                <c:pt idx="87">
                  <c:v>1.4500000000000455</c:v>
                </c:pt>
                <c:pt idx="88">
                  <c:v>3.9300000000000637</c:v>
                </c:pt>
                <c:pt idx="89">
                  <c:v>3.6700000000000728</c:v>
                </c:pt>
                <c:pt idx="90">
                  <c:v>3.5599999999999454</c:v>
                </c:pt>
                <c:pt idx="91">
                  <c:v>4.1600000000000819</c:v>
                </c:pt>
                <c:pt idx="92">
                  <c:v>3.8400000000001455</c:v>
                </c:pt>
                <c:pt idx="93">
                  <c:v>2.0099999999999909</c:v>
                </c:pt>
                <c:pt idx="94">
                  <c:v>2.8600000000001273</c:v>
                </c:pt>
                <c:pt idx="95">
                  <c:v>3.0600000000001728</c:v>
                </c:pt>
                <c:pt idx="96">
                  <c:v>-0.75999999999999091</c:v>
                </c:pt>
                <c:pt idx="97">
                  <c:v>-0.52999999999997272</c:v>
                </c:pt>
                <c:pt idx="98">
                  <c:v>1.5099999999999909</c:v>
                </c:pt>
                <c:pt idx="99">
                  <c:v>1.8099999999999454</c:v>
                </c:pt>
                <c:pt idx="100">
                  <c:v>-0.32999999999992724</c:v>
                </c:pt>
                <c:pt idx="101">
                  <c:v>0.91999999999984539</c:v>
                </c:pt>
                <c:pt idx="102">
                  <c:v>2.3800000000001091</c:v>
                </c:pt>
                <c:pt idx="103">
                  <c:v>-3.6999999999998181</c:v>
                </c:pt>
                <c:pt idx="104">
                  <c:v>3.5599999999999454</c:v>
                </c:pt>
                <c:pt idx="105">
                  <c:v>3.4300000000000637</c:v>
                </c:pt>
                <c:pt idx="106">
                  <c:v>3.4400000000000546</c:v>
                </c:pt>
                <c:pt idx="107">
                  <c:v>4.1700000000000728</c:v>
                </c:pt>
                <c:pt idx="108">
                  <c:v>2.6400000000001</c:v>
                </c:pt>
                <c:pt idx="109">
                  <c:v>4.6700000000000728</c:v>
                </c:pt>
                <c:pt idx="110">
                  <c:v>5.1099999999999</c:v>
                </c:pt>
                <c:pt idx="111">
                  <c:v>4.4500000000000455</c:v>
                </c:pt>
                <c:pt idx="112">
                  <c:v>2.6599999999998545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39-47C1-A976-5F82119D7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468224"/>
        <c:axId val="144474112"/>
      </c:lineChart>
      <c:lineChart>
        <c:grouping val="standard"/>
        <c:varyColors val="0"/>
        <c:ser>
          <c:idx val="1"/>
          <c:order val="1"/>
          <c:tx>
            <c:strRef>
              <c:f>В4!$C$6</c:f>
              <c:strCache>
                <c:ptCount val="1"/>
                <c:pt idx="0">
                  <c:v>Количество сделок, пр. шкала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В4!$A$7:$A$119</c:f>
              <c:numCache>
                <c:formatCode>m/d/yyyy</c:formatCode>
                <c:ptCount val="113"/>
                <c:pt idx="0">
                  <c:v>43839</c:v>
                </c:pt>
                <c:pt idx="1">
                  <c:v>43840</c:v>
                </c:pt>
                <c:pt idx="2">
                  <c:v>43843</c:v>
                </c:pt>
                <c:pt idx="3">
                  <c:v>43844</c:v>
                </c:pt>
                <c:pt idx="4">
                  <c:v>43845</c:v>
                </c:pt>
                <c:pt idx="5">
                  <c:v>43846</c:v>
                </c:pt>
                <c:pt idx="6">
                  <c:v>43847</c:v>
                </c:pt>
                <c:pt idx="7">
                  <c:v>43850</c:v>
                </c:pt>
                <c:pt idx="8">
                  <c:v>43851</c:v>
                </c:pt>
                <c:pt idx="9">
                  <c:v>43852</c:v>
                </c:pt>
                <c:pt idx="10">
                  <c:v>43853</c:v>
                </c:pt>
                <c:pt idx="11">
                  <c:v>43854</c:v>
                </c:pt>
                <c:pt idx="12">
                  <c:v>43857</c:v>
                </c:pt>
                <c:pt idx="13">
                  <c:v>43858</c:v>
                </c:pt>
                <c:pt idx="14">
                  <c:v>43859</c:v>
                </c:pt>
                <c:pt idx="15">
                  <c:v>43860</c:v>
                </c:pt>
                <c:pt idx="16">
                  <c:v>43861</c:v>
                </c:pt>
                <c:pt idx="17">
                  <c:v>43864</c:v>
                </c:pt>
                <c:pt idx="18">
                  <c:v>43865</c:v>
                </c:pt>
                <c:pt idx="19">
                  <c:v>43866</c:v>
                </c:pt>
                <c:pt idx="20">
                  <c:v>43867</c:v>
                </c:pt>
                <c:pt idx="21">
                  <c:v>43868</c:v>
                </c:pt>
                <c:pt idx="22">
                  <c:v>43871</c:v>
                </c:pt>
                <c:pt idx="23">
                  <c:v>43872</c:v>
                </c:pt>
                <c:pt idx="24">
                  <c:v>43873</c:v>
                </c:pt>
                <c:pt idx="25">
                  <c:v>43874</c:v>
                </c:pt>
                <c:pt idx="26">
                  <c:v>43875</c:v>
                </c:pt>
                <c:pt idx="27">
                  <c:v>43878</c:v>
                </c:pt>
                <c:pt idx="28">
                  <c:v>43879</c:v>
                </c:pt>
                <c:pt idx="29">
                  <c:v>43880</c:v>
                </c:pt>
                <c:pt idx="30">
                  <c:v>43881</c:v>
                </c:pt>
                <c:pt idx="31">
                  <c:v>43882</c:v>
                </c:pt>
                <c:pt idx="32">
                  <c:v>43886</c:v>
                </c:pt>
                <c:pt idx="33">
                  <c:v>43887</c:v>
                </c:pt>
                <c:pt idx="34">
                  <c:v>43888</c:v>
                </c:pt>
                <c:pt idx="35">
                  <c:v>43889</c:v>
                </c:pt>
                <c:pt idx="36">
                  <c:v>43892</c:v>
                </c:pt>
                <c:pt idx="37">
                  <c:v>43893</c:v>
                </c:pt>
                <c:pt idx="38">
                  <c:v>43894</c:v>
                </c:pt>
                <c:pt idx="39">
                  <c:v>43895</c:v>
                </c:pt>
                <c:pt idx="40">
                  <c:v>43896</c:v>
                </c:pt>
                <c:pt idx="41">
                  <c:v>43900</c:v>
                </c:pt>
                <c:pt idx="42">
                  <c:v>43901</c:v>
                </c:pt>
                <c:pt idx="43">
                  <c:v>43902</c:v>
                </c:pt>
                <c:pt idx="44">
                  <c:v>43903</c:v>
                </c:pt>
                <c:pt idx="45">
                  <c:v>43906</c:v>
                </c:pt>
                <c:pt idx="46">
                  <c:v>43907</c:v>
                </c:pt>
                <c:pt idx="47">
                  <c:v>43908</c:v>
                </c:pt>
                <c:pt idx="48">
                  <c:v>43909</c:v>
                </c:pt>
                <c:pt idx="49">
                  <c:v>43910</c:v>
                </c:pt>
                <c:pt idx="50">
                  <c:v>43917</c:v>
                </c:pt>
                <c:pt idx="51">
                  <c:v>43920</c:v>
                </c:pt>
                <c:pt idx="52">
                  <c:v>43921</c:v>
                </c:pt>
                <c:pt idx="53">
                  <c:v>43924</c:v>
                </c:pt>
                <c:pt idx="54">
                  <c:v>43931</c:v>
                </c:pt>
                <c:pt idx="55">
                  <c:v>43938</c:v>
                </c:pt>
                <c:pt idx="56">
                  <c:v>43945</c:v>
                </c:pt>
                <c:pt idx="57">
                  <c:v>43951</c:v>
                </c:pt>
                <c:pt idx="58">
                  <c:v>43959</c:v>
                </c:pt>
                <c:pt idx="59">
                  <c:v>43966</c:v>
                </c:pt>
                <c:pt idx="60">
                  <c:v>43973</c:v>
                </c:pt>
                <c:pt idx="61">
                  <c:v>43980</c:v>
                </c:pt>
                <c:pt idx="62">
                  <c:v>43987</c:v>
                </c:pt>
                <c:pt idx="63">
                  <c:v>43993</c:v>
                </c:pt>
                <c:pt idx="64">
                  <c:v>44001</c:v>
                </c:pt>
                <c:pt idx="65">
                  <c:v>44008</c:v>
                </c:pt>
                <c:pt idx="66">
                  <c:v>44011</c:v>
                </c:pt>
                <c:pt idx="67">
                  <c:v>44012</c:v>
                </c:pt>
                <c:pt idx="68">
                  <c:v>44014</c:v>
                </c:pt>
                <c:pt idx="69">
                  <c:v>44015</c:v>
                </c:pt>
                <c:pt idx="70">
                  <c:v>44018</c:v>
                </c:pt>
                <c:pt idx="71">
                  <c:v>44019</c:v>
                </c:pt>
                <c:pt idx="72">
                  <c:v>44020</c:v>
                </c:pt>
                <c:pt idx="73">
                  <c:v>44021</c:v>
                </c:pt>
                <c:pt idx="74">
                  <c:v>44022</c:v>
                </c:pt>
                <c:pt idx="75">
                  <c:v>44025</c:v>
                </c:pt>
                <c:pt idx="76">
                  <c:v>44029</c:v>
                </c:pt>
                <c:pt idx="77">
                  <c:v>44036</c:v>
                </c:pt>
                <c:pt idx="78">
                  <c:v>44043</c:v>
                </c:pt>
                <c:pt idx="79">
                  <c:v>44050</c:v>
                </c:pt>
                <c:pt idx="80">
                  <c:v>44057</c:v>
                </c:pt>
                <c:pt idx="81">
                  <c:v>44064</c:v>
                </c:pt>
                <c:pt idx="82">
                  <c:v>44071</c:v>
                </c:pt>
                <c:pt idx="83">
                  <c:v>44074</c:v>
                </c:pt>
                <c:pt idx="84">
                  <c:v>44078</c:v>
                </c:pt>
                <c:pt idx="85">
                  <c:v>44085</c:v>
                </c:pt>
                <c:pt idx="86">
                  <c:v>44092</c:v>
                </c:pt>
                <c:pt idx="87">
                  <c:v>44099</c:v>
                </c:pt>
                <c:pt idx="88">
                  <c:v>44102</c:v>
                </c:pt>
                <c:pt idx="89">
                  <c:v>44103</c:v>
                </c:pt>
                <c:pt idx="90">
                  <c:v>44104</c:v>
                </c:pt>
                <c:pt idx="91">
                  <c:v>44105</c:v>
                </c:pt>
                <c:pt idx="92">
                  <c:v>44106</c:v>
                </c:pt>
                <c:pt idx="93">
                  <c:v>44109</c:v>
                </c:pt>
                <c:pt idx="94">
                  <c:v>44110</c:v>
                </c:pt>
                <c:pt idx="95">
                  <c:v>44111</c:v>
                </c:pt>
                <c:pt idx="96">
                  <c:v>44112</c:v>
                </c:pt>
                <c:pt idx="97">
                  <c:v>44113</c:v>
                </c:pt>
                <c:pt idx="98">
                  <c:v>44116</c:v>
                </c:pt>
                <c:pt idx="99">
                  <c:v>44117</c:v>
                </c:pt>
                <c:pt idx="100">
                  <c:v>44118</c:v>
                </c:pt>
                <c:pt idx="101">
                  <c:v>44119</c:v>
                </c:pt>
                <c:pt idx="102">
                  <c:v>44120</c:v>
                </c:pt>
                <c:pt idx="103">
                  <c:v>44123</c:v>
                </c:pt>
                <c:pt idx="104">
                  <c:v>44124</c:v>
                </c:pt>
                <c:pt idx="105">
                  <c:v>44125</c:v>
                </c:pt>
                <c:pt idx="106">
                  <c:v>44126</c:v>
                </c:pt>
                <c:pt idx="107">
                  <c:v>44127</c:v>
                </c:pt>
                <c:pt idx="108">
                  <c:v>44130</c:v>
                </c:pt>
                <c:pt idx="109">
                  <c:v>44131</c:v>
                </c:pt>
                <c:pt idx="110">
                  <c:v>44132</c:v>
                </c:pt>
                <c:pt idx="111">
                  <c:v>44133</c:v>
                </c:pt>
                <c:pt idx="112">
                  <c:v>44134</c:v>
                </c:pt>
              </c:numCache>
            </c:numRef>
          </c:cat>
          <c:val>
            <c:numRef>
              <c:f>В4!$C$7:$C$119</c:f>
              <c:numCache>
                <c:formatCode>_-* #\ ##0.00\ _₽_-;\-* #\ ##0.00\ _₽_-;_-* "-"??\ _₽_-;_-@_-</c:formatCode>
                <c:ptCount val="113"/>
                <c:pt idx="0">
                  <c:v>309</c:v>
                </c:pt>
                <c:pt idx="1">
                  <c:v>356</c:v>
                </c:pt>
                <c:pt idx="2">
                  <c:v>401</c:v>
                </c:pt>
                <c:pt idx="3">
                  <c:v>323</c:v>
                </c:pt>
                <c:pt idx="4">
                  <c:v>233</c:v>
                </c:pt>
                <c:pt idx="5">
                  <c:v>256</c:v>
                </c:pt>
                <c:pt idx="6">
                  <c:v>382</c:v>
                </c:pt>
                <c:pt idx="7">
                  <c:v>361</c:v>
                </c:pt>
                <c:pt idx="8">
                  <c:v>401</c:v>
                </c:pt>
                <c:pt idx="9">
                  <c:v>350</c:v>
                </c:pt>
                <c:pt idx="10">
                  <c:v>364</c:v>
                </c:pt>
                <c:pt idx="11">
                  <c:v>373</c:v>
                </c:pt>
                <c:pt idx="12">
                  <c:v>459</c:v>
                </c:pt>
                <c:pt idx="13">
                  <c:v>363</c:v>
                </c:pt>
                <c:pt idx="14">
                  <c:v>384</c:v>
                </c:pt>
                <c:pt idx="15">
                  <c:v>369</c:v>
                </c:pt>
                <c:pt idx="16">
                  <c:v>435</c:v>
                </c:pt>
                <c:pt idx="17">
                  <c:v>535</c:v>
                </c:pt>
                <c:pt idx="18">
                  <c:v>444</c:v>
                </c:pt>
                <c:pt idx="19">
                  <c:v>439</c:v>
                </c:pt>
                <c:pt idx="20">
                  <c:v>401</c:v>
                </c:pt>
                <c:pt idx="21">
                  <c:v>371</c:v>
                </c:pt>
                <c:pt idx="22">
                  <c:v>620</c:v>
                </c:pt>
                <c:pt idx="23">
                  <c:v>412</c:v>
                </c:pt>
                <c:pt idx="24">
                  <c:v>442</c:v>
                </c:pt>
                <c:pt idx="25">
                  <c:v>390</c:v>
                </c:pt>
                <c:pt idx="26">
                  <c:v>471</c:v>
                </c:pt>
                <c:pt idx="27">
                  <c:v>431</c:v>
                </c:pt>
                <c:pt idx="28">
                  <c:v>445</c:v>
                </c:pt>
                <c:pt idx="29">
                  <c:v>387</c:v>
                </c:pt>
                <c:pt idx="30">
                  <c:v>422</c:v>
                </c:pt>
                <c:pt idx="31">
                  <c:v>420</c:v>
                </c:pt>
                <c:pt idx="32">
                  <c:v>714</c:v>
                </c:pt>
                <c:pt idx="33">
                  <c:v>658</c:v>
                </c:pt>
                <c:pt idx="34">
                  <c:v>587</c:v>
                </c:pt>
                <c:pt idx="35">
                  <c:v>964</c:v>
                </c:pt>
                <c:pt idx="36">
                  <c:v>791</c:v>
                </c:pt>
                <c:pt idx="37">
                  <c:v>476</c:v>
                </c:pt>
                <c:pt idx="38">
                  <c:v>374</c:v>
                </c:pt>
                <c:pt idx="39">
                  <c:v>388</c:v>
                </c:pt>
                <c:pt idx="40">
                  <c:v>594</c:v>
                </c:pt>
                <c:pt idx="41">
                  <c:v>1123</c:v>
                </c:pt>
                <c:pt idx="42">
                  <c:v>988</c:v>
                </c:pt>
                <c:pt idx="43">
                  <c:v>954</c:v>
                </c:pt>
                <c:pt idx="44">
                  <c:v>632</c:v>
                </c:pt>
                <c:pt idx="45">
                  <c:v>478</c:v>
                </c:pt>
                <c:pt idx="46">
                  <c:v>266</c:v>
                </c:pt>
                <c:pt idx="47">
                  <c:v>336</c:v>
                </c:pt>
                <c:pt idx="48">
                  <c:v>460</c:v>
                </c:pt>
                <c:pt idx="49">
                  <c:v>456</c:v>
                </c:pt>
                <c:pt idx="50">
                  <c:v>242</c:v>
                </c:pt>
                <c:pt idx="51">
                  <c:v>292</c:v>
                </c:pt>
                <c:pt idx="52">
                  <c:v>268</c:v>
                </c:pt>
                <c:pt idx="53">
                  <c:v>316</c:v>
                </c:pt>
                <c:pt idx="54">
                  <c:v>935</c:v>
                </c:pt>
                <c:pt idx="55">
                  <c:v>242</c:v>
                </c:pt>
                <c:pt idx="56">
                  <c:v>361</c:v>
                </c:pt>
                <c:pt idx="57">
                  <c:v>466</c:v>
                </c:pt>
                <c:pt idx="58">
                  <c:v>358</c:v>
                </c:pt>
                <c:pt idx="59">
                  <c:v>322</c:v>
                </c:pt>
                <c:pt idx="60">
                  <c:v>1171</c:v>
                </c:pt>
                <c:pt idx="61">
                  <c:v>437</c:v>
                </c:pt>
                <c:pt idx="62">
                  <c:v>450</c:v>
                </c:pt>
                <c:pt idx="63">
                  <c:v>406</c:v>
                </c:pt>
                <c:pt idx="64">
                  <c:v>1413</c:v>
                </c:pt>
                <c:pt idx="65">
                  <c:v>408</c:v>
                </c:pt>
                <c:pt idx="66">
                  <c:v>539</c:v>
                </c:pt>
                <c:pt idx="67">
                  <c:v>452</c:v>
                </c:pt>
                <c:pt idx="68">
                  <c:v>574</c:v>
                </c:pt>
                <c:pt idx="69">
                  <c:v>522</c:v>
                </c:pt>
                <c:pt idx="70">
                  <c:v>578</c:v>
                </c:pt>
                <c:pt idx="71">
                  <c:v>474</c:v>
                </c:pt>
                <c:pt idx="72">
                  <c:v>390</c:v>
                </c:pt>
                <c:pt idx="73">
                  <c:v>319</c:v>
                </c:pt>
                <c:pt idx="74">
                  <c:v>415</c:v>
                </c:pt>
                <c:pt idx="75">
                  <c:v>452</c:v>
                </c:pt>
                <c:pt idx="76">
                  <c:v>305</c:v>
                </c:pt>
                <c:pt idx="77">
                  <c:v>408</c:v>
                </c:pt>
                <c:pt idx="78">
                  <c:v>430</c:v>
                </c:pt>
                <c:pt idx="79">
                  <c:v>387</c:v>
                </c:pt>
                <c:pt idx="80">
                  <c:v>403</c:v>
                </c:pt>
                <c:pt idx="81">
                  <c:v>508</c:v>
                </c:pt>
                <c:pt idx="82">
                  <c:v>464</c:v>
                </c:pt>
                <c:pt idx="83">
                  <c:v>466</c:v>
                </c:pt>
                <c:pt idx="84">
                  <c:v>449</c:v>
                </c:pt>
                <c:pt idx="85">
                  <c:v>343</c:v>
                </c:pt>
                <c:pt idx="86">
                  <c:v>449</c:v>
                </c:pt>
                <c:pt idx="87">
                  <c:v>440</c:v>
                </c:pt>
                <c:pt idx="88">
                  <c:v>470</c:v>
                </c:pt>
                <c:pt idx="89">
                  <c:v>405</c:v>
                </c:pt>
                <c:pt idx="90">
                  <c:v>419</c:v>
                </c:pt>
                <c:pt idx="91">
                  <c:v>379</c:v>
                </c:pt>
                <c:pt idx="92">
                  <c:v>569</c:v>
                </c:pt>
                <c:pt idx="93">
                  <c:v>635</c:v>
                </c:pt>
                <c:pt idx="94">
                  <c:v>472</c:v>
                </c:pt>
                <c:pt idx="95">
                  <c:v>423</c:v>
                </c:pt>
                <c:pt idx="96">
                  <c:v>487</c:v>
                </c:pt>
                <c:pt idx="97">
                  <c:v>457</c:v>
                </c:pt>
                <c:pt idx="98">
                  <c:v>980</c:v>
                </c:pt>
                <c:pt idx="99">
                  <c:v>614</c:v>
                </c:pt>
                <c:pt idx="100">
                  <c:v>548</c:v>
                </c:pt>
                <c:pt idx="101">
                  <c:v>549</c:v>
                </c:pt>
                <c:pt idx="102">
                  <c:v>456</c:v>
                </c:pt>
                <c:pt idx="103">
                  <c:v>969</c:v>
                </c:pt>
                <c:pt idx="104">
                  <c:v>781</c:v>
                </c:pt>
                <c:pt idx="105">
                  <c:v>483</c:v>
                </c:pt>
                <c:pt idx="106">
                  <c:v>474</c:v>
                </c:pt>
                <c:pt idx="107">
                  <c:v>477</c:v>
                </c:pt>
                <c:pt idx="108">
                  <c:v>743</c:v>
                </c:pt>
                <c:pt idx="109">
                  <c:v>484</c:v>
                </c:pt>
                <c:pt idx="110">
                  <c:v>561</c:v>
                </c:pt>
                <c:pt idx="111">
                  <c:v>513</c:v>
                </c:pt>
                <c:pt idx="112">
                  <c:v>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839-47C1-A976-5F82119D7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477184"/>
        <c:axId val="144475648"/>
      </c:lineChart>
      <c:dateAx>
        <c:axId val="144468224"/>
        <c:scaling>
          <c:orientation val="minMax"/>
          <c:max val="43952"/>
          <c:min val="43876"/>
        </c:scaling>
        <c:delete val="0"/>
        <c:axPos val="b"/>
        <c:numFmt formatCode="m/d/yyyy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4474112"/>
        <c:crosses val="autoZero"/>
        <c:auto val="1"/>
        <c:lblOffset val="100"/>
        <c:baseTimeUnit val="days"/>
      </c:dateAx>
      <c:valAx>
        <c:axId val="144474112"/>
        <c:scaling>
          <c:orientation val="minMax"/>
          <c:max val="6"/>
          <c:min val="-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.00\ _₽_-;\-* #\ ##0.00\ _₽_-;_-* &quot;-&quot;??\ _₽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4468224"/>
        <c:crosses val="autoZero"/>
        <c:crossBetween val="between"/>
        <c:majorUnit val="3"/>
      </c:valAx>
      <c:valAx>
        <c:axId val="144475648"/>
        <c:scaling>
          <c:orientation val="minMax"/>
          <c:max val="1200"/>
          <c:min val="200"/>
        </c:scaling>
        <c:delete val="0"/>
        <c:axPos val="r"/>
        <c:numFmt formatCode="_-* #\ ##0.00\ _₽_-;\-* #\ ##0.00\ _₽_-;_-* &quot;-&quot;??\ _₽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4477184"/>
        <c:crosses val="max"/>
        <c:crossBetween val="between"/>
        <c:majorUnit val="200"/>
      </c:valAx>
      <c:dateAx>
        <c:axId val="144477184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44475648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95110803453785"/>
          <c:y val="0.84619601377734732"/>
          <c:w val="0.79969388628326166"/>
          <c:h val="0.122254705376502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Структура активов ПИФов (трлн рублей)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'4'!$B$8</c:f>
              <c:strCache>
                <c:ptCount val="1"/>
                <c:pt idx="0">
                  <c:v>Акции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'4'!$C$7:$O$7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'4'!$C$8:$O$8</c:f>
              <c:numCache>
                <c:formatCode>0</c:formatCode>
                <c:ptCount val="13"/>
                <c:pt idx="0" formatCode="0.0">
                  <c:v>634.32853611635971</c:v>
                </c:pt>
                <c:pt idx="1">
                  <c:v>653.9</c:v>
                </c:pt>
                <c:pt idx="2">
                  <c:v>713.48142631858002</c:v>
                </c:pt>
                <c:pt idx="3">
                  <c:v>739.66426010111013</c:v>
                </c:pt>
                <c:pt idx="4">
                  <c:v>681.95624832864996</c:v>
                </c:pt>
                <c:pt idx="5">
                  <c:v>718</c:v>
                </c:pt>
                <c:pt idx="6">
                  <c:v>660.99560802156009</c:v>
                </c:pt>
                <c:pt idx="7">
                  <c:v>645.75374258394004</c:v>
                </c:pt>
                <c:pt idx="8">
                  <c:v>949.50433857167502</c:v>
                </c:pt>
                <c:pt idx="9">
                  <c:v>1100.99007541379</c:v>
                </c:pt>
                <c:pt idx="10">
                  <c:v>1131.2015012269198</c:v>
                </c:pt>
                <c:pt idx="11">
                  <c:v>1135.1005068868501</c:v>
                </c:pt>
                <c:pt idx="12">
                  <c:v>1498.46171457728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06-4204-8215-336D55FC9178}"/>
            </c:ext>
          </c:extLst>
        </c:ser>
        <c:ser>
          <c:idx val="1"/>
          <c:order val="1"/>
          <c:tx>
            <c:strRef>
              <c:f>'4'!$B$9</c:f>
              <c:strCache>
                <c:ptCount val="1"/>
                <c:pt idx="0">
                  <c:v>Прочие активы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'4'!$C$7:$O$7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'4'!$C$9:$O$9</c:f>
              <c:numCache>
                <c:formatCode>0</c:formatCode>
                <c:ptCount val="13"/>
                <c:pt idx="0" formatCode="0.0">
                  <c:v>1099.5755323247199</c:v>
                </c:pt>
                <c:pt idx="1">
                  <c:v>903.54442810269029</c:v>
                </c:pt>
                <c:pt idx="2">
                  <c:v>857.9178102652254</c:v>
                </c:pt>
                <c:pt idx="3">
                  <c:v>741.75386029454182</c:v>
                </c:pt>
                <c:pt idx="4">
                  <c:v>712.42068447574479</c:v>
                </c:pt>
                <c:pt idx="5">
                  <c:v>726.79999999999973</c:v>
                </c:pt>
                <c:pt idx="6">
                  <c:v>1021.4940192304559</c:v>
                </c:pt>
                <c:pt idx="7">
                  <c:v>1213.5111698240894</c:v>
                </c:pt>
                <c:pt idx="8">
                  <c:v>786.93603625491801</c:v>
                </c:pt>
                <c:pt idx="9">
                  <c:v>866.69867514119244</c:v>
                </c:pt>
                <c:pt idx="10">
                  <c:v>970.44848933409367</c:v>
                </c:pt>
                <c:pt idx="11">
                  <c:v>1010.2546886308221</c:v>
                </c:pt>
                <c:pt idx="12">
                  <c:v>1072.2243299011898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06-4204-8215-336D55FC9178}"/>
            </c:ext>
          </c:extLst>
        </c:ser>
        <c:ser>
          <c:idx val="2"/>
          <c:order val="2"/>
          <c:tx>
            <c:strRef>
              <c:f>'4'!$B$10</c:f>
              <c:strCache>
                <c:ptCount val="1"/>
                <c:pt idx="0">
                  <c:v>Недвижимость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'4'!$C$7:$O$7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'4'!$C$10:$O$10</c:f>
              <c:numCache>
                <c:formatCode>0</c:formatCode>
                <c:ptCount val="13"/>
                <c:pt idx="0" formatCode="0.0">
                  <c:v>934.80228475734998</c:v>
                </c:pt>
                <c:pt idx="1">
                  <c:v>903.5749671252006</c:v>
                </c:pt>
                <c:pt idx="2">
                  <c:v>880.99670494459997</c:v>
                </c:pt>
                <c:pt idx="3">
                  <c:v>873.44572016636005</c:v>
                </c:pt>
                <c:pt idx="4">
                  <c:v>889.55752228254005</c:v>
                </c:pt>
                <c:pt idx="5">
                  <c:v>938.8</c:v>
                </c:pt>
                <c:pt idx="6">
                  <c:v>937.3850071969398</c:v>
                </c:pt>
                <c:pt idx="7">
                  <c:v>953.51324558961994</c:v>
                </c:pt>
                <c:pt idx="8">
                  <c:v>947.54409791725004</c:v>
                </c:pt>
                <c:pt idx="9">
                  <c:v>933.46196833242004</c:v>
                </c:pt>
                <c:pt idx="10">
                  <c:v>929.46020763057004</c:v>
                </c:pt>
                <c:pt idx="11">
                  <c:v>951.49971941976003</c:v>
                </c:pt>
                <c:pt idx="12">
                  <c:v>947.07956441517001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06-4204-8215-336D55FC9178}"/>
            </c:ext>
          </c:extLst>
        </c:ser>
        <c:ser>
          <c:idx val="3"/>
          <c:order val="3"/>
          <c:tx>
            <c:strRef>
              <c:f>'4'!$B$11</c:f>
              <c:strCache>
                <c:ptCount val="1"/>
                <c:pt idx="0">
                  <c:v>Вклады в уставные (складочные) капиталы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'4'!$C$7:$O$7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'4'!$C$11:$O$11</c:f>
              <c:numCache>
                <c:formatCode>0</c:formatCode>
                <c:ptCount val="13"/>
                <c:pt idx="0" formatCode="0.0">
                  <c:v>606.13782384574995</c:v>
                </c:pt>
                <c:pt idx="1">
                  <c:v>605.29999999999995</c:v>
                </c:pt>
                <c:pt idx="2">
                  <c:v>639.77740399259994</c:v>
                </c:pt>
                <c:pt idx="3">
                  <c:v>675.89493995880014</c:v>
                </c:pt>
                <c:pt idx="4">
                  <c:v>700.66880392902999</c:v>
                </c:pt>
                <c:pt idx="5">
                  <c:v>690.5</c:v>
                </c:pt>
                <c:pt idx="6">
                  <c:v>807.7799552570001</c:v>
                </c:pt>
                <c:pt idx="7">
                  <c:v>840.00253943044004</c:v>
                </c:pt>
                <c:pt idx="8">
                  <c:v>857.18172516540994</c:v>
                </c:pt>
                <c:pt idx="9">
                  <c:v>757.74747857031991</c:v>
                </c:pt>
                <c:pt idx="10">
                  <c:v>797.40709088053995</c:v>
                </c:pt>
                <c:pt idx="11">
                  <c:v>869.17282756475004</c:v>
                </c:pt>
                <c:pt idx="12">
                  <c:v>847.66045113620805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06-4204-8215-336D55FC9178}"/>
            </c:ext>
          </c:extLst>
        </c:ser>
        <c:ser>
          <c:idx val="4"/>
          <c:order val="4"/>
          <c:tx>
            <c:strRef>
              <c:f>'4'!$B$12</c:f>
              <c:strCache>
                <c:ptCount val="1"/>
                <c:pt idx="0">
                  <c:v>Инвестиционные паи ПИФ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'4'!$C$7:$O$7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'4'!$C$12:$O$12</c:f>
              <c:numCache>
                <c:formatCode>0</c:formatCode>
                <c:ptCount val="13"/>
                <c:pt idx="1">
                  <c:v>84</c:v>
                </c:pt>
                <c:pt idx="2">
                  <c:v>96.9</c:v>
                </c:pt>
                <c:pt idx="3">
                  <c:v>98.2</c:v>
                </c:pt>
                <c:pt idx="4">
                  <c:v>100.4</c:v>
                </c:pt>
                <c:pt idx="5">
                  <c:v>117.9</c:v>
                </c:pt>
                <c:pt idx="6">
                  <c:v>226</c:v>
                </c:pt>
                <c:pt idx="7">
                  <c:v>447.82081213252997</c:v>
                </c:pt>
                <c:pt idx="8">
                  <c:v>156.51054501281001</c:v>
                </c:pt>
                <c:pt idx="9">
                  <c:v>262.14969595845997</c:v>
                </c:pt>
                <c:pt idx="10">
                  <c:v>357.05901572285001</c:v>
                </c:pt>
                <c:pt idx="11">
                  <c:v>330.08373999103003</c:v>
                </c:pt>
                <c:pt idx="12">
                  <c:v>491.75752603952998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06-4204-8215-336D55FC9178}"/>
            </c:ext>
          </c:extLst>
        </c:ser>
        <c:ser>
          <c:idx val="5"/>
          <c:order val="5"/>
          <c:tx>
            <c:strRef>
              <c:f>'4'!$B$13</c:f>
              <c:strCache>
                <c:ptCount val="1"/>
                <c:pt idx="0">
                  <c:v>Гос. ЦБ, ЦБ субъектов РФ и муниципальные ЦБ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'4'!$C$7:$O$7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'4'!$C$13:$O$13</c:f>
              <c:numCache>
                <c:formatCode>0</c:formatCode>
                <c:ptCount val="13"/>
                <c:pt idx="1">
                  <c:v>55.1</c:v>
                </c:pt>
                <c:pt idx="2">
                  <c:v>48.8</c:v>
                </c:pt>
                <c:pt idx="3">
                  <c:v>81.8</c:v>
                </c:pt>
                <c:pt idx="4">
                  <c:v>133.5</c:v>
                </c:pt>
                <c:pt idx="5">
                  <c:v>163</c:v>
                </c:pt>
                <c:pt idx="6">
                  <c:v>193.3</c:v>
                </c:pt>
                <c:pt idx="7">
                  <c:v>170.94487864817</c:v>
                </c:pt>
                <c:pt idx="8">
                  <c:v>171.76086150686999</c:v>
                </c:pt>
                <c:pt idx="9">
                  <c:v>176.62226744666</c:v>
                </c:pt>
                <c:pt idx="10">
                  <c:v>216.11282876525499</c:v>
                </c:pt>
                <c:pt idx="11">
                  <c:v>237.712415162463</c:v>
                </c:pt>
                <c:pt idx="12">
                  <c:v>360.29446258548501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906-4204-8215-336D55FC9178}"/>
            </c:ext>
          </c:extLst>
        </c:ser>
        <c:ser>
          <c:idx val="6"/>
          <c:order val="6"/>
          <c:tx>
            <c:strRef>
              <c:f>'4'!$B$14</c:f>
              <c:strCache>
                <c:ptCount val="1"/>
                <c:pt idx="0">
                  <c:v>Депозиты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'4'!$C$7:$O$7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'4'!$C$14:$O$14</c:f>
              <c:numCache>
                <c:formatCode>0</c:formatCode>
                <c:ptCount val="13"/>
                <c:pt idx="0" formatCode="0.0">
                  <c:v>142.31575175124996</c:v>
                </c:pt>
                <c:pt idx="1">
                  <c:v>169.7</c:v>
                </c:pt>
                <c:pt idx="2">
                  <c:v>129.06170634814001</c:v>
                </c:pt>
                <c:pt idx="3">
                  <c:v>157.11524004522005</c:v>
                </c:pt>
                <c:pt idx="4">
                  <c:v>139.37364277149001</c:v>
                </c:pt>
                <c:pt idx="5">
                  <c:v>166.2</c:v>
                </c:pt>
                <c:pt idx="6">
                  <c:v>170.67135703553004</c:v>
                </c:pt>
                <c:pt idx="7">
                  <c:v>200.081111846201</c:v>
                </c:pt>
                <c:pt idx="8">
                  <c:v>286.21591324033699</c:v>
                </c:pt>
                <c:pt idx="9">
                  <c:v>185.06883128591798</c:v>
                </c:pt>
                <c:pt idx="10">
                  <c:v>189.83617983362899</c:v>
                </c:pt>
                <c:pt idx="11">
                  <c:v>201.27105525272901</c:v>
                </c:pt>
                <c:pt idx="12">
                  <c:v>171.80812764336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906-4204-8215-336D55FC9178}"/>
            </c:ext>
          </c:extLst>
        </c:ser>
        <c:ser>
          <c:idx val="7"/>
          <c:order val="7"/>
          <c:tx>
            <c:strRef>
              <c:f>'4'!$B$15</c:f>
              <c:strCache>
                <c:ptCount val="1"/>
                <c:pt idx="0">
                  <c:v>Иностранные ценные бумаги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'4'!$C$7:$O$7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'4'!$C$15:$O$15</c:f>
              <c:numCache>
                <c:formatCode>0</c:formatCode>
                <c:ptCount val="13"/>
                <c:pt idx="0" formatCode="0.0">
                  <c:v>139.81353567834</c:v>
                </c:pt>
                <c:pt idx="1">
                  <c:v>147.383393326109</c:v>
                </c:pt>
                <c:pt idx="2">
                  <c:v>163.77064449604501</c:v>
                </c:pt>
                <c:pt idx="3">
                  <c:v>174.07846054383799</c:v>
                </c:pt>
                <c:pt idx="4">
                  <c:v>167.16981301129499</c:v>
                </c:pt>
                <c:pt idx="5">
                  <c:v>180.6</c:v>
                </c:pt>
                <c:pt idx="6">
                  <c:v>192.07669125406201</c:v>
                </c:pt>
                <c:pt idx="7">
                  <c:v>47.552070258150003</c:v>
                </c:pt>
                <c:pt idx="8">
                  <c:v>51.737763956389706</c:v>
                </c:pt>
                <c:pt idx="9">
                  <c:v>83.765005536229594</c:v>
                </c:pt>
                <c:pt idx="10">
                  <c:v>123.81515329704899</c:v>
                </c:pt>
                <c:pt idx="11">
                  <c:v>127.915125647496</c:v>
                </c:pt>
                <c:pt idx="12">
                  <c:v>426.96259667477699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906-4204-8215-336D55FC9178}"/>
            </c:ext>
          </c:extLst>
        </c:ser>
        <c:ser>
          <c:idx val="8"/>
          <c:order val="8"/>
          <c:tx>
            <c:strRef>
              <c:f>'4'!$B$16</c:f>
              <c:strCache>
                <c:ptCount val="1"/>
                <c:pt idx="0">
                  <c:v>Облигации российских эмитентов 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'4'!$C$7:$O$7</c:f>
              <c:strCache>
                <c:ptCount val="13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</c:strCache>
            </c:strRef>
          </c:cat>
          <c:val>
            <c:numRef>
              <c:f>'4'!$C$16:$O$16</c:f>
              <c:numCache>
                <c:formatCode>0</c:formatCode>
                <c:ptCount val="13"/>
                <c:pt idx="0" formatCode="0.0">
                  <c:v>189.22932408023001</c:v>
                </c:pt>
                <c:pt idx="1">
                  <c:v>223.7</c:v>
                </c:pt>
                <c:pt idx="2">
                  <c:v>215.49709218881006</c:v>
                </c:pt>
                <c:pt idx="3">
                  <c:v>204.25030744413007</c:v>
                </c:pt>
                <c:pt idx="4">
                  <c:v>221.15607375524999</c:v>
                </c:pt>
                <c:pt idx="5">
                  <c:v>244.2</c:v>
                </c:pt>
                <c:pt idx="6">
                  <c:v>267.17628030045995</c:v>
                </c:pt>
                <c:pt idx="7">
                  <c:v>98.105191671749992</c:v>
                </c:pt>
                <c:pt idx="8">
                  <c:v>106.48047123717001</c:v>
                </c:pt>
                <c:pt idx="9">
                  <c:v>108.26751767522001</c:v>
                </c:pt>
                <c:pt idx="10">
                  <c:v>105.735735360614</c:v>
                </c:pt>
                <c:pt idx="11">
                  <c:v>96.294443683730009</c:v>
                </c:pt>
                <c:pt idx="12">
                  <c:v>348.58492835201997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906-4204-8215-336D55FC91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507712"/>
        <c:axId val="45509248"/>
      </c:barChart>
      <c:catAx>
        <c:axId val="4550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509248"/>
        <c:crosses val="autoZero"/>
        <c:auto val="1"/>
        <c:lblAlgn val="ctr"/>
        <c:lblOffset val="100"/>
        <c:noMultiLvlLbl val="0"/>
      </c:catAx>
      <c:valAx>
        <c:axId val="4550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507712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558549933387568E-2"/>
          <c:y val="5.0925925925925923E-2"/>
          <c:w val="0.86033217803628026"/>
          <c:h val="0.60628062117235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'5'!$A$6</c:f>
              <c:strCache>
                <c:ptCount val="1"/>
                <c:pt idx="0">
                  <c:v>ЗПИФ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'5'!$B$5:$V$5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</c:strCache>
            </c:strRef>
          </c:cat>
          <c:val>
            <c:numRef>
              <c:f>'5'!$B$6:$V$6</c:f>
              <c:numCache>
                <c:formatCode>General</c:formatCode>
                <c:ptCount val="21"/>
                <c:pt idx="0">
                  <c:v>1134</c:v>
                </c:pt>
                <c:pt idx="1">
                  <c:v>1120</c:v>
                </c:pt>
                <c:pt idx="2">
                  <c:v>1135</c:v>
                </c:pt>
                <c:pt idx="3">
                  <c:v>1150</c:v>
                </c:pt>
                <c:pt idx="4">
                  <c:v>1131</c:v>
                </c:pt>
                <c:pt idx="5">
                  <c:v>1132</c:v>
                </c:pt>
                <c:pt idx="6">
                  <c:v>1136</c:v>
                </c:pt>
                <c:pt idx="7">
                  <c:v>1131</c:v>
                </c:pt>
                <c:pt idx="8">
                  <c:v>1117</c:v>
                </c:pt>
                <c:pt idx="9">
                  <c:v>1109</c:v>
                </c:pt>
                <c:pt idx="10">
                  <c:v>1111</c:v>
                </c:pt>
                <c:pt idx="11">
                  <c:v>1128</c:v>
                </c:pt>
                <c:pt idx="12">
                  <c:v>1134</c:v>
                </c:pt>
                <c:pt idx="13">
                  <c:v>1143</c:v>
                </c:pt>
                <c:pt idx="14">
                  <c:v>1193</c:v>
                </c:pt>
                <c:pt idx="15">
                  <c:v>1216</c:v>
                </c:pt>
                <c:pt idx="16">
                  <c:v>1216</c:v>
                </c:pt>
                <c:pt idx="17">
                  <c:v>1250</c:v>
                </c:pt>
                <c:pt idx="18">
                  <c:v>1272</c:v>
                </c:pt>
                <c:pt idx="19">
                  <c:v>1294</c:v>
                </c:pt>
                <c:pt idx="20">
                  <c:v>1316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54-423E-986A-0298784E4FA3}"/>
            </c:ext>
          </c:extLst>
        </c:ser>
        <c:ser>
          <c:idx val="1"/>
          <c:order val="1"/>
          <c:tx>
            <c:strRef>
              <c:f>'5'!$A$7</c:f>
              <c:strCache>
                <c:ptCount val="1"/>
                <c:pt idx="0">
                  <c:v>ОПИФ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'5'!$B$5:$V$5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</c:strCache>
            </c:strRef>
          </c:cat>
          <c:val>
            <c:numRef>
              <c:f>'5'!$B$7:$V$7</c:f>
              <c:numCache>
                <c:formatCode>General</c:formatCode>
                <c:ptCount val="21"/>
                <c:pt idx="0">
                  <c:v>364</c:v>
                </c:pt>
                <c:pt idx="1">
                  <c:v>362</c:v>
                </c:pt>
                <c:pt idx="2">
                  <c:v>353</c:v>
                </c:pt>
                <c:pt idx="3">
                  <c:v>356</c:v>
                </c:pt>
                <c:pt idx="4">
                  <c:v>338</c:v>
                </c:pt>
                <c:pt idx="5">
                  <c:v>332</c:v>
                </c:pt>
                <c:pt idx="6">
                  <c:v>331</c:v>
                </c:pt>
                <c:pt idx="7">
                  <c:v>327</c:v>
                </c:pt>
                <c:pt idx="8">
                  <c:v>325</c:v>
                </c:pt>
                <c:pt idx="9">
                  <c:v>312</c:v>
                </c:pt>
                <c:pt idx="10">
                  <c:v>303</c:v>
                </c:pt>
                <c:pt idx="11">
                  <c:v>268</c:v>
                </c:pt>
                <c:pt idx="12">
                  <c:v>267</c:v>
                </c:pt>
                <c:pt idx="13">
                  <c:v>265</c:v>
                </c:pt>
                <c:pt idx="14">
                  <c:v>264</c:v>
                </c:pt>
                <c:pt idx="15">
                  <c:v>255</c:v>
                </c:pt>
                <c:pt idx="16">
                  <c:v>254</c:v>
                </c:pt>
                <c:pt idx="17">
                  <c:v>256</c:v>
                </c:pt>
                <c:pt idx="18">
                  <c:v>257</c:v>
                </c:pt>
                <c:pt idx="19">
                  <c:v>261</c:v>
                </c:pt>
                <c:pt idx="20">
                  <c:v>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54-423E-986A-0298784E4FA3}"/>
            </c:ext>
          </c:extLst>
        </c:ser>
        <c:ser>
          <c:idx val="2"/>
          <c:order val="2"/>
          <c:tx>
            <c:strRef>
              <c:f>'5'!$A$8</c:f>
              <c:strCache>
                <c:ptCount val="1"/>
                <c:pt idx="0">
                  <c:v>ИПИФ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'5'!$B$5:$V$5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</c:strCache>
            </c:strRef>
          </c:cat>
          <c:val>
            <c:numRef>
              <c:f>'5'!$B$8:$V$8</c:f>
              <c:numCache>
                <c:formatCode>General</c:formatCode>
                <c:ptCount val="21"/>
                <c:pt idx="0">
                  <c:v>49</c:v>
                </c:pt>
                <c:pt idx="1">
                  <c:v>49</c:v>
                </c:pt>
                <c:pt idx="2">
                  <c:v>46</c:v>
                </c:pt>
                <c:pt idx="3">
                  <c:v>47</c:v>
                </c:pt>
                <c:pt idx="4">
                  <c:v>43</c:v>
                </c:pt>
                <c:pt idx="5">
                  <c:v>36</c:v>
                </c:pt>
                <c:pt idx="6">
                  <c:v>37</c:v>
                </c:pt>
                <c:pt idx="7">
                  <c:v>39</c:v>
                </c:pt>
                <c:pt idx="8">
                  <c:v>43</c:v>
                </c:pt>
                <c:pt idx="9">
                  <c:v>43</c:v>
                </c:pt>
                <c:pt idx="10">
                  <c:v>42</c:v>
                </c:pt>
                <c:pt idx="11">
                  <c:v>40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40</c:v>
                </c:pt>
                <c:pt idx="16">
                  <c:v>43</c:v>
                </c:pt>
                <c:pt idx="17">
                  <c:v>41</c:v>
                </c:pt>
                <c:pt idx="18">
                  <c:v>39</c:v>
                </c:pt>
                <c:pt idx="19">
                  <c:v>35</c:v>
                </c:pt>
                <c:pt idx="20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54-423E-986A-0298784E4FA3}"/>
            </c:ext>
          </c:extLst>
        </c:ser>
        <c:ser>
          <c:idx val="3"/>
          <c:order val="3"/>
          <c:tx>
            <c:strRef>
              <c:f>'5'!$A$9</c:f>
              <c:strCache>
                <c:ptCount val="1"/>
                <c:pt idx="0">
                  <c:v>БПИФ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'5'!$B$5:$V$5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</c:strCache>
            </c:strRef>
          </c:cat>
          <c:val>
            <c:numRef>
              <c:f>'5'!$B$9:$V$9</c:f>
              <c:numCache>
                <c:formatCode>General</c:formatCode>
                <c:ptCount val="21"/>
                <c:pt idx="10">
                  <c:v>1</c:v>
                </c:pt>
                <c:pt idx="11">
                  <c:v>4</c:v>
                </c:pt>
                <c:pt idx="12">
                  <c:v>7</c:v>
                </c:pt>
                <c:pt idx="13">
                  <c:v>12</c:v>
                </c:pt>
                <c:pt idx="14">
                  <c:v>15</c:v>
                </c:pt>
                <c:pt idx="15">
                  <c:v>20</c:v>
                </c:pt>
                <c:pt idx="16">
                  <c:v>21</c:v>
                </c:pt>
                <c:pt idx="17">
                  <c:v>26</c:v>
                </c:pt>
                <c:pt idx="18">
                  <c:v>34</c:v>
                </c:pt>
                <c:pt idx="19">
                  <c:v>41</c:v>
                </c:pt>
                <c:pt idx="20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54-423E-986A-0298784E4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522304"/>
        <c:axId val="45524096"/>
      </c:barChart>
      <c:catAx>
        <c:axId val="4552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524096"/>
        <c:crosses val="autoZero"/>
        <c:auto val="1"/>
        <c:lblAlgn val="ctr"/>
        <c:lblOffset val="100"/>
        <c:noMultiLvlLbl val="0"/>
      </c:catAx>
      <c:valAx>
        <c:axId val="455240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522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'6'!$A$6</c:f>
              <c:strCache>
                <c:ptCount val="1"/>
                <c:pt idx="0">
                  <c:v>Количество УК, осуществляющих Д.У. ПИФ, ед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'6'!$B$5:$V$5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</c:strCache>
            </c:strRef>
          </c:cat>
          <c:val>
            <c:numRef>
              <c:f>'6'!$B$6:$V$6</c:f>
              <c:numCache>
                <c:formatCode>General</c:formatCode>
                <c:ptCount val="21"/>
                <c:pt idx="0">
                  <c:v>321</c:v>
                </c:pt>
                <c:pt idx="1">
                  <c:v>314</c:v>
                </c:pt>
                <c:pt idx="2">
                  <c:v>308</c:v>
                </c:pt>
                <c:pt idx="3">
                  <c:v>301</c:v>
                </c:pt>
                <c:pt idx="4">
                  <c:v>292</c:v>
                </c:pt>
                <c:pt idx="5">
                  <c:v>286</c:v>
                </c:pt>
                <c:pt idx="6">
                  <c:v>279</c:v>
                </c:pt>
                <c:pt idx="7">
                  <c:v>278</c:v>
                </c:pt>
                <c:pt idx="8">
                  <c:v>273</c:v>
                </c:pt>
                <c:pt idx="9">
                  <c:v>261</c:v>
                </c:pt>
                <c:pt idx="10">
                  <c:v>254</c:v>
                </c:pt>
                <c:pt idx="11">
                  <c:v>259</c:v>
                </c:pt>
                <c:pt idx="12">
                  <c:v>259</c:v>
                </c:pt>
                <c:pt idx="13">
                  <c:v>256</c:v>
                </c:pt>
                <c:pt idx="14">
                  <c:v>252</c:v>
                </c:pt>
                <c:pt idx="15">
                  <c:v>257</c:v>
                </c:pt>
                <c:pt idx="16">
                  <c:v>257</c:v>
                </c:pt>
                <c:pt idx="17">
                  <c:v>256</c:v>
                </c:pt>
                <c:pt idx="18">
                  <c:v>254</c:v>
                </c:pt>
                <c:pt idx="19">
                  <c:v>249</c:v>
                </c:pt>
                <c:pt idx="20">
                  <c:v>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5-4931-9DC4-905FBDBC1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628032"/>
        <c:axId val="45633920"/>
      </c:barChart>
      <c:lineChart>
        <c:grouping val="standard"/>
        <c:varyColors val="0"/>
        <c:ser>
          <c:idx val="1"/>
          <c:order val="1"/>
          <c:tx>
            <c:strRef>
              <c:f>'6'!$A$7</c:f>
              <c:strCache>
                <c:ptCount val="1"/>
                <c:pt idx="0">
                  <c:v>Квартальная динамика количества УК (пр. шкала),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'6'!$B$5:$V$5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</c:strCache>
            </c:strRef>
          </c:cat>
          <c:val>
            <c:numRef>
              <c:f>'6'!$B$7:$V$7</c:f>
              <c:numCache>
                <c:formatCode>0.0</c:formatCode>
                <c:ptCount val="21"/>
                <c:pt idx="0">
                  <c:v>-4.46428571428571</c:v>
                </c:pt>
                <c:pt idx="1">
                  <c:v>-2.180685358255452</c:v>
                </c:pt>
                <c:pt idx="2">
                  <c:v>-1.9108280254777066</c:v>
                </c:pt>
                <c:pt idx="3">
                  <c:v>-2.2727272727272707</c:v>
                </c:pt>
                <c:pt idx="4">
                  <c:v>-2.9900332225913595</c:v>
                </c:pt>
                <c:pt idx="5">
                  <c:v>-2.0547945205479423</c:v>
                </c:pt>
                <c:pt idx="6">
                  <c:v>-2.4475524475524479</c:v>
                </c:pt>
                <c:pt idx="7">
                  <c:v>-0.35842293906810374</c:v>
                </c:pt>
                <c:pt idx="8">
                  <c:v>-1.7985611510791366</c:v>
                </c:pt>
                <c:pt idx="9">
                  <c:v>-4.3956043956043906</c:v>
                </c:pt>
                <c:pt idx="10">
                  <c:v>-2.6819923371647514</c:v>
                </c:pt>
                <c:pt idx="11">
                  <c:v>1.9685039370078705</c:v>
                </c:pt>
                <c:pt idx="12">
                  <c:v>0</c:v>
                </c:pt>
                <c:pt idx="13">
                  <c:v>-1.158301158301156</c:v>
                </c:pt>
                <c:pt idx="14">
                  <c:v>-1.5625</c:v>
                </c:pt>
                <c:pt idx="15">
                  <c:v>1.9841269841269771</c:v>
                </c:pt>
                <c:pt idx="16">
                  <c:v>0</c:v>
                </c:pt>
                <c:pt idx="17">
                  <c:v>-0.38910505836575737</c:v>
                </c:pt>
                <c:pt idx="18">
                  <c:v>-7.8125E-3</c:v>
                </c:pt>
                <c:pt idx="19">
                  <c:v>-1.9685039370078705</c:v>
                </c:pt>
                <c:pt idx="2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75-4931-9DC4-905FBDBC1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636992"/>
        <c:axId val="45635456"/>
      </c:lineChart>
      <c:catAx>
        <c:axId val="4562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633920"/>
        <c:crosses val="autoZero"/>
        <c:auto val="1"/>
        <c:lblAlgn val="ctr"/>
        <c:lblOffset val="100"/>
        <c:noMultiLvlLbl val="0"/>
      </c:catAx>
      <c:valAx>
        <c:axId val="45633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628032"/>
        <c:crosses val="autoZero"/>
        <c:crossBetween val="between"/>
      </c:valAx>
      <c:valAx>
        <c:axId val="45635456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636992"/>
        <c:crosses val="max"/>
        <c:crossBetween val="between"/>
      </c:valAx>
      <c:catAx>
        <c:axId val="45636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6354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'7'!$A$7</c:f>
              <c:strCache>
                <c:ptCount val="1"/>
                <c:pt idx="0">
                  <c:v>Активы, трлн рублей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'7'!$B$6:$V$6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</c:strCache>
            </c:strRef>
          </c:cat>
          <c:val>
            <c:numRef>
              <c:f>'7'!$B$7:$V$7</c:f>
              <c:numCache>
                <c:formatCode>General</c:formatCode>
                <c:ptCount val="21"/>
                <c:pt idx="0">
                  <c:v>2680.2006362470902</c:v>
                </c:pt>
                <c:pt idx="1">
                  <c:v>2618.1251149773002</c:v>
                </c:pt>
                <c:pt idx="2">
                  <c:v>2675.0682575040701</c:v>
                </c:pt>
                <c:pt idx="3">
                  <c:v>2835.1953438395599</c:v>
                </c:pt>
                <c:pt idx="4">
                  <c:v>3033.53</c:v>
                </c:pt>
                <c:pt idx="5">
                  <c:v>2955.5390075243699</c:v>
                </c:pt>
                <c:pt idx="6">
                  <c:v>3036.1627113352502</c:v>
                </c:pt>
                <c:pt idx="7">
                  <c:v>3309.1667634098999</c:v>
                </c:pt>
                <c:pt idx="8">
                  <c:v>3355.0968676818702</c:v>
                </c:pt>
                <c:pt idx="9">
                  <c:v>3447.0388456641372</c:v>
                </c:pt>
                <c:pt idx="10">
                  <c:v>3555.3838520188551</c:v>
                </c:pt>
                <c:pt idx="11">
                  <c:v>3665.5459961449478</c:v>
                </c:pt>
                <c:pt idx="12">
                  <c:v>3746.2027885540001</c:v>
                </c:pt>
                <c:pt idx="13">
                  <c:v>3946</c:v>
                </c:pt>
                <c:pt idx="14">
                  <c:v>4476.8789182960081</c:v>
                </c:pt>
                <c:pt idx="15">
                  <c:v>5151.3044</c:v>
                </c:pt>
                <c:pt idx="16">
                  <c:v>4873.3894975816002</c:v>
                </c:pt>
                <c:pt idx="17">
                  <c:v>5105.0503193076893</c:v>
                </c:pt>
                <c:pt idx="18">
                  <c:v>5546.1346822855103</c:v>
                </c:pt>
                <c:pt idx="19">
                  <c:v>5793.1966194471497</c:v>
                </c:pt>
                <c:pt idx="20">
                  <c:v>6164.8337013250202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D0-46AE-BE3A-32A85AE9AE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659648"/>
        <c:axId val="45661184"/>
      </c:barChart>
      <c:lineChart>
        <c:grouping val="standard"/>
        <c:varyColors val="0"/>
        <c:ser>
          <c:idx val="1"/>
          <c:order val="1"/>
          <c:tx>
            <c:strRef>
              <c:f>'7'!$A$8</c:f>
              <c:strCache>
                <c:ptCount val="1"/>
                <c:pt idx="0">
                  <c:v>Отношение активов к ВВП (пр. шкала),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'7'!$B$6:$V$6</c:f>
              <c:strCache>
                <c:ptCount val="21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</c:strCache>
            </c:strRef>
          </c:cat>
          <c:val>
            <c:numRef>
              <c:f>'7'!$B$8:$V$8</c:f>
              <c:numCache>
                <c:formatCode>General</c:formatCode>
                <c:ptCount val="21"/>
                <c:pt idx="0">
                  <c:v>3.2</c:v>
                </c:pt>
                <c:pt idx="1">
                  <c:v>3.1</c:v>
                </c:pt>
                <c:pt idx="2">
                  <c:v>3.2328516557078615</c:v>
                </c:pt>
                <c:pt idx="3">
                  <c:v>3.3013240126089984</c:v>
                </c:pt>
                <c:pt idx="4">
                  <c:v>3.5217203958421122</c:v>
                </c:pt>
                <c:pt idx="5">
                  <c:v>3.3</c:v>
                </c:pt>
                <c:pt idx="6">
                  <c:v>3.4</c:v>
                </c:pt>
                <c:pt idx="7">
                  <c:v>3.6</c:v>
                </c:pt>
                <c:pt idx="8">
                  <c:v>3.62</c:v>
                </c:pt>
                <c:pt idx="9">
                  <c:v>3.57</c:v>
                </c:pt>
                <c:pt idx="10">
                  <c:v>3.5697813288908051</c:v>
                </c:pt>
                <c:pt idx="11">
                  <c:v>3.5372648202337813</c:v>
                </c:pt>
                <c:pt idx="12">
                  <c:v>3.5</c:v>
                </c:pt>
                <c:pt idx="13">
                  <c:v>3.7</c:v>
                </c:pt>
                <c:pt idx="14">
                  <c:v>4.0999999999999996</c:v>
                </c:pt>
                <c:pt idx="15">
                  <c:v>4.7</c:v>
                </c:pt>
                <c:pt idx="16">
                  <c:v>4.4000000000000004</c:v>
                </c:pt>
                <c:pt idx="17">
                  <c:v>4.8</c:v>
                </c:pt>
                <c:pt idx="18">
                  <c:v>5.2</c:v>
                </c:pt>
                <c:pt idx="19">
                  <c:v>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D0-46AE-BE3A-32A85AE9AE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664896"/>
        <c:axId val="45663360"/>
      </c:lineChart>
      <c:catAx>
        <c:axId val="4565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661184"/>
        <c:crosses val="autoZero"/>
        <c:auto val="1"/>
        <c:lblAlgn val="ctr"/>
        <c:lblOffset val="100"/>
        <c:noMultiLvlLbl val="0"/>
      </c:catAx>
      <c:valAx>
        <c:axId val="45661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659648"/>
        <c:crosses val="autoZero"/>
        <c:crossBetween val="between"/>
        <c:dispUnits>
          <c:builtInUnit val="thousands"/>
        </c:dispUnits>
      </c:valAx>
      <c:valAx>
        <c:axId val="45663360"/>
        <c:scaling>
          <c:orientation val="minMax"/>
          <c:max val="7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664896"/>
        <c:crosses val="max"/>
        <c:crossBetween val="between"/>
      </c:valAx>
      <c:catAx>
        <c:axId val="45664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6633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55330741885114E-2"/>
          <c:y val="4.0668570274869489E-2"/>
          <c:w val="0.83726618824545662"/>
          <c:h val="0.5598748233393903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'8'!$C$6</c:f>
              <c:strCache>
                <c:ptCount val="1"/>
                <c:pt idx="0">
                  <c:v>Облигации российских эмитентов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'8'!$D$5:$J$5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'8'!$D$6:$J$6</c:f>
              <c:numCache>
                <c:formatCode>0%</c:formatCode>
                <c:ptCount val="7"/>
                <c:pt idx="0">
                  <c:v>0.45569748840611141</c:v>
                </c:pt>
                <c:pt idx="1">
                  <c:v>0.43718166373634743</c:v>
                </c:pt>
                <c:pt idx="2">
                  <c:v>0.42485401201476153</c:v>
                </c:pt>
                <c:pt idx="3">
                  <c:v>0.43263274892477244</c:v>
                </c:pt>
                <c:pt idx="4">
                  <c:v>0.38804561920651576</c:v>
                </c:pt>
                <c:pt idx="5">
                  <c:v>0.35305336210527061</c:v>
                </c:pt>
                <c:pt idx="6">
                  <c:v>0.30079133845396355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3E-4D40-9F68-057FA0BE2AFA}"/>
            </c:ext>
          </c:extLst>
        </c:ser>
        <c:ser>
          <c:idx val="1"/>
          <c:order val="1"/>
          <c:tx>
            <c:strRef>
              <c:f>'8'!$C$7</c:f>
              <c:strCache>
                <c:ptCount val="1"/>
                <c:pt idx="0">
                  <c:v>Иностранные ценные бумаги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'8'!$D$5:$J$5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'8'!$D$7:$J$7</c:f>
              <c:numCache>
                <c:formatCode>0%</c:formatCode>
                <c:ptCount val="7"/>
                <c:pt idx="0">
                  <c:v>0.20896927699615506</c:v>
                </c:pt>
                <c:pt idx="1">
                  <c:v>0.18992047060839026</c:v>
                </c:pt>
                <c:pt idx="2">
                  <c:v>0.21424149871112971</c:v>
                </c:pt>
                <c:pt idx="3">
                  <c:v>0.22354246220472201</c:v>
                </c:pt>
                <c:pt idx="4">
                  <c:v>0.26818499749952651</c:v>
                </c:pt>
                <c:pt idx="5">
                  <c:v>0.27042200129775512</c:v>
                </c:pt>
                <c:pt idx="6">
                  <c:v>0.28462183535355351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3E-4D40-9F68-057FA0BE2AFA}"/>
            </c:ext>
          </c:extLst>
        </c:ser>
        <c:ser>
          <c:idx val="2"/>
          <c:order val="2"/>
          <c:tx>
            <c:strRef>
              <c:f>'8'!$C$8</c:f>
              <c:strCache>
                <c:ptCount val="1"/>
                <c:pt idx="0">
                  <c:v>Акции российских эмитентов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'8'!$D$5:$J$5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'8'!$D$8:$J$8</c:f>
              <c:numCache>
                <c:formatCode>0%</c:formatCode>
                <c:ptCount val="7"/>
                <c:pt idx="0">
                  <c:v>0.20375971757781586</c:v>
                </c:pt>
                <c:pt idx="1">
                  <c:v>0.24471307101576889</c:v>
                </c:pt>
                <c:pt idx="2">
                  <c:v>0.20232915597020418</c:v>
                </c:pt>
                <c:pt idx="3">
                  <c:v>0.22152198269185963</c:v>
                </c:pt>
                <c:pt idx="4">
                  <c:v>0.19688651449020989</c:v>
                </c:pt>
                <c:pt idx="5">
                  <c:v>0.22553011766893893</c:v>
                </c:pt>
                <c:pt idx="6">
                  <c:v>0.24760939387551781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3E-4D40-9F68-057FA0BE2AFA}"/>
            </c:ext>
          </c:extLst>
        </c:ser>
        <c:ser>
          <c:idx val="3"/>
          <c:order val="3"/>
          <c:tx>
            <c:strRef>
              <c:f>'8'!$C$9</c:f>
              <c:strCache>
                <c:ptCount val="1"/>
                <c:pt idx="0">
                  <c:v>Государственные ценные бумаги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'8'!$D$5:$J$5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'8'!$D$9:$J$9</c:f>
              <c:numCache>
                <c:formatCode>0%</c:formatCode>
                <c:ptCount val="7"/>
                <c:pt idx="0">
                  <c:v>6.7006990793629234E-2</c:v>
                </c:pt>
                <c:pt idx="1">
                  <c:v>6.2722620516187877E-2</c:v>
                </c:pt>
                <c:pt idx="2">
                  <c:v>8.2949495458828418E-2</c:v>
                </c:pt>
                <c:pt idx="3">
                  <c:v>6.3807188397866116E-2</c:v>
                </c:pt>
                <c:pt idx="4">
                  <c:v>8.1180349059205514E-2</c:v>
                </c:pt>
                <c:pt idx="5">
                  <c:v>7.8155986843040981E-2</c:v>
                </c:pt>
                <c:pt idx="6">
                  <c:v>9.2735587976989831E-2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3E-4D40-9F68-057FA0BE2AFA}"/>
            </c:ext>
          </c:extLst>
        </c:ser>
        <c:ser>
          <c:idx val="4"/>
          <c:order val="4"/>
          <c:tx>
            <c:strRef>
              <c:f>'8'!$C$10</c:f>
              <c:strCache>
                <c:ptCount val="1"/>
                <c:pt idx="0">
                  <c:v>Ценные бумаги субъектов РФ</c:v>
                </c:pt>
              </c:strCache>
            </c:strRef>
          </c:tx>
          <c:invertIfNegative val="0"/>
          <c:cat>
            <c:strRef>
              <c:f>'8'!$D$5:$J$5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'8'!$D$10:$J$10</c:f>
              <c:numCache>
                <c:formatCode>0%</c:formatCode>
                <c:ptCount val="7"/>
                <c:pt idx="0">
                  <c:v>1.78356211456571E-2</c:v>
                </c:pt>
                <c:pt idx="1">
                  <c:v>1.8933933406919224E-2</c:v>
                </c:pt>
                <c:pt idx="2">
                  <c:v>1.666486358016589E-2</c:v>
                </c:pt>
                <c:pt idx="3">
                  <c:v>1.5643430675446626E-2</c:v>
                </c:pt>
                <c:pt idx="4">
                  <c:v>1.5333660429584686E-2</c:v>
                </c:pt>
                <c:pt idx="5">
                  <c:v>1.8349485807332894E-2</c:v>
                </c:pt>
                <c:pt idx="6">
                  <c:v>1.4072288152923293E-2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F3E-4D40-9F68-057FA0BE2AFA}"/>
            </c:ext>
          </c:extLst>
        </c:ser>
        <c:ser>
          <c:idx val="5"/>
          <c:order val="5"/>
          <c:tx>
            <c:strRef>
              <c:f>'8'!$C$11</c:f>
              <c:strCache>
                <c:ptCount val="1"/>
                <c:pt idx="0">
                  <c:v>Прочие активы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'8'!$D$5:$J$5</c:f>
              <c:strCache>
                <c:ptCount val="7"/>
                <c:pt idx="0">
                  <c:v>3кв2019</c:v>
                </c:pt>
                <c:pt idx="1">
                  <c:v>4кв2019</c:v>
                </c:pt>
                <c:pt idx="2">
                  <c:v>1кв2020</c:v>
                </c:pt>
                <c:pt idx="3">
                  <c:v>2кв2020</c:v>
                </c:pt>
                <c:pt idx="4">
                  <c:v>3кв2020</c:v>
                </c:pt>
                <c:pt idx="5">
                  <c:v>4кв2020</c:v>
                </c:pt>
                <c:pt idx="6">
                  <c:v>1кв2021</c:v>
                </c:pt>
              </c:strCache>
            </c:strRef>
          </c:cat>
          <c:val>
            <c:numRef>
              <c:f>'8'!$D$11:$J$11</c:f>
              <c:numCache>
                <c:formatCode>0%</c:formatCode>
                <c:ptCount val="7"/>
                <c:pt idx="0">
                  <c:v>4.6730905080631373E-2</c:v>
                </c:pt>
                <c:pt idx="1">
                  <c:v>4.6528240716386296E-2</c:v>
                </c:pt>
                <c:pt idx="2">
                  <c:v>5.8960974264910301E-2</c:v>
                </c:pt>
                <c:pt idx="3">
                  <c:v>4.2852187105333173E-2</c:v>
                </c:pt>
                <c:pt idx="4">
                  <c:v>5.036885931495759E-2</c:v>
                </c:pt>
                <c:pt idx="5">
                  <c:v>0.05</c:v>
                </c:pt>
                <c:pt idx="6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F3E-4D40-9F68-057FA0BE2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744128"/>
        <c:axId val="45745664"/>
      </c:barChart>
      <c:catAx>
        <c:axId val="45744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5745664"/>
        <c:crosses val="autoZero"/>
        <c:auto val="1"/>
        <c:lblAlgn val="ctr"/>
        <c:lblOffset val="100"/>
        <c:noMultiLvlLbl val="0"/>
      </c:catAx>
      <c:valAx>
        <c:axId val="45745664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45744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1.6877637130801686E-2"/>
          <c:y val="0.67857604337919297"/>
          <c:w val="0.96624472573839659"/>
          <c:h val="0.3205035908972916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'9'!$B$7</c:f>
              <c:strCache>
                <c:ptCount val="1"/>
                <c:pt idx="0">
                  <c:v>Объем выдачи ОПИФ за квартал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'9'!$C$5:$V$5</c:f>
              <c:strCache>
                <c:ptCount val="20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</c:strCache>
            </c:strRef>
          </c:cat>
          <c:val>
            <c:numRef>
              <c:f>'9'!$C$7:$V$7</c:f>
              <c:numCache>
                <c:formatCode>0.0</c:formatCode>
                <c:ptCount val="20"/>
                <c:pt idx="0">
                  <c:v>12.75409196</c:v>
                </c:pt>
                <c:pt idx="1">
                  <c:v>9.5159842716299998</c:v>
                </c:pt>
                <c:pt idx="2">
                  <c:v>18.197290355109999</c:v>
                </c:pt>
                <c:pt idx="3">
                  <c:v>18.421519340750002</c:v>
                </c:pt>
                <c:pt idx="4">
                  <c:v>19.497634789420001</c:v>
                </c:pt>
                <c:pt idx="5">
                  <c:v>26.496537701400001</c:v>
                </c:pt>
                <c:pt idx="6">
                  <c:v>28.1137162361</c:v>
                </c:pt>
                <c:pt idx="7">
                  <c:v>36.774683539909987</c:v>
                </c:pt>
                <c:pt idx="8">
                  <c:v>47.86229315745998</c:v>
                </c:pt>
                <c:pt idx="9">
                  <c:v>54.511246840070001</c:v>
                </c:pt>
                <c:pt idx="10">
                  <c:v>35.319125033679988</c:v>
                </c:pt>
                <c:pt idx="11">
                  <c:v>26.796799839518926</c:v>
                </c:pt>
                <c:pt idx="12">
                  <c:v>20.260805550280249</c:v>
                </c:pt>
                <c:pt idx="13">
                  <c:v>31.395501801157138</c:v>
                </c:pt>
                <c:pt idx="14">
                  <c:v>49.6644634341882</c:v>
                </c:pt>
                <c:pt idx="15">
                  <c:v>85.566885684179994</c:v>
                </c:pt>
                <c:pt idx="16">
                  <c:v>47.9</c:v>
                </c:pt>
                <c:pt idx="17">
                  <c:v>76.186619518265999</c:v>
                </c:pt>
                <c:pt idx="18">
                  <c:v>96.235036823667997</c:v>
                </c:pt>
                <c:pt idx="19">
                  <c:v>114.883384039029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20-494D-A066-90BFAEBECFA7}"/>
            </c:ext>
          </c:extLst>
        </c:ser>
        <c:ser>
          <c:idx val="2"/>
          <c:order val="2"/>
          <c:tx>
            <c:strRef>
              <c:f>'9'!$B$8</c:f>
              <c:strCache>
                <c:ptCount val="1"/>
                <c:pt idx="0">
                  <c:v>Объем погашения ОПИФ за квартал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'9'!$C$5:$V$5</c:f>
              <c:strCache>
                <c:ptCount val="20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</c:strCache>
            </c:strRef>
          </c:cat>
          <c:val>
            <c:numRef>
              <c:f>'9'!$C$8:$V$8</c:f>
              <c:numCache>
                <c:formatCode>0.0</c:formatCode>
                <c:ptCount val="20"/>
                <c:pt idx="0">
                  <c:v>11.392608790000001</c:v>
                </c:pt>
                <c:pt idx="1">
                  <c:v>8.8604908428099982</c:v>
                </c:pt>
                <c:pt idx="2">
                  <c:v>14.435999982940004</c:v>
                </c:pt>
                <c:pt idx="3">
                  <c:v>11.883202992359998</c:v>
                </c:pt>
                <c:pt idx="4">
                  <c:v>8.0690859626799991</c:v>
                </c:pt>
                <c:pt idx="5">
                  <c:v>7.98702439885</c:v>
                </c:pt>
                <c:pt idx="6">
                  <c:v>7.77280784493</c:v>
                </c:pt>
                <c:pt idx="7">
                  <c:v>14.483984402960008</c:v>
                </c:pt>
                <c:pt idx="8">
                  <c:v>11.639312106180018</c:v>
                </c:pt>
                <c:pt idx="9">
                  <c:v>13.823120871500008</c:v>
                </c:pt>
                <c:pt idx="10">
                  <c:v>25.234198446370005</c:v>
                </c:pt>
                <c:pt idx="11">
                  <c:v>29.469578874555101</c:v>
                </c:pt>
                <c:pt idx="12">
                  <c:v>25.803289616706163</c:v>
                </c:pt>
                <c:pt idx="13">
                  <c:v>25.670668017498109</c:v>
                </c:pt>
                <c:pt idx="14">
                  <c:v>21.606047508569901</c:v>
                </c:pt>
                <c:pt idx="15">
                  <c:v>23.232084769465999</c:v>
                </c:pt>
                <c:pt idx="16">
                  <c:v>22.7</c:v>
                </c:pt>
                <c:pt idx="17">
                  <c:v>38.070100586448</c:v>
                </c:pt>
                <c:pt idx="18">
                  <c:v>56.118923738051997</c:v>
                </c:pt>
                <c:pt idx="19">
                  <c:v>45.526815067012002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20-494D-A066-90BFAEBEC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867392"/>
        <c:axId val="45868928"/>
      </c:barChart>
      <c:lineChart>
        <c:grouping val="standard"/>
        <c:varyColors val="0"/>
        <c:ser>
          <c:idx val="0"/>
          <c:order val="0"/>
          <c:tx>
            <c:strRef>
              <c:f>'9'!$B$6</c:f>
              <c:strCache>
                <c:ptCount val="1"/>
                <c:pt idx="0">
                  <c:v>Нетто приток/отток ОПИФ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'9'!$C$5:$V$5</c:f>
              <c:strCache>
                <c:ptCount val="20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</c:strCache>
            </c:strRef>
          </c:cat>
          <c:val>
            <c:numRef>
              <c:f>'9'!$C$6:$V$6</c:f>
              <c:numCache>
                <c:formatCode>0.0</c:formatCode>
                <c:ptCount val="20"/>
                <c:pt idx="0">
                  <c:v>1.3614831699999996</c:v>
                </c:pt>
                <c:pt idx="1">
                  <c:v>0.7</c:v>
                </c:pt>
                <c:pt idx="2">
                  <c:v>3.7612903721699862</c:v>
                </c:pt>
                <c:pt idx="3">
                  <c:v>6.5383163483900031</c:v>
                </c:pt>
                <c:pt idx="4">
                  <c:v>11.428548826740002</c:v>
                </c:pt>
                <c:pt idx="5">
                  <c:v>18.509513302550001</c:v>
                </c:pt>
                <c:pt idx="6">
                  <c:v>20.34090839117</c:v>
                </c:pt>
                <c:pt idx="7">
                  <c:v>22.290699136949982</c:v>
                </c:pt>
                <c:pt idx="8">
                  <c:v>36.222981051279959</c:v>
                </c:pt>
                <c:pt idx="9">
                  <c:v>40.688125968569992</c:v>
                </c:pt>
                <c:pt idx="10">
                  <c:v>10.084926587309983</c:v>
                </c:pt>
                <c:pt idx="11">
                  <c:v>-2.6727790350361751</c:v>
                </c:pt>
                <c:pt idx="12">
                  <c:v>-5.5424840664259136</c:v>
                </c:pt>
                <c:pt idx="13">
                  <c:v>5.7248337836590295</c:v>
                </c:pt>
                <c:pt idx="14">
                  <c:v>28.058415925618299</c:v>
                </c:pt>
                <c:pt idx="15">
                  <c:v>62.334800914713</c:v>
                </c:pt>
                <c:pt idx="16">
                  <c:v>25.2</c:v>
                </c:pt>
                <c:pt idx="17">
                  <c:v>38.116518931816998</c:v>
                </c:pt>
                <c:pt idx="18">
                  <c:v>40.116113085616</c:v>
                </c:pt>
                <c:pt idx="19">
                  <c:v>69.356568972016007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20-494D-A066-90BFAEBECFA7}"/>
            </c:ext>
          </c:extLst>
        </c:ser>
        <c:ser>
          <c:idx val="3"/>
          <c:order val="3"/>
          <c:tx>
            <c:strRef>
              <c:f>'9'!$B$9</c:f>
              <c:strCache>
                <c:ptCount val="1"/>
                <c:pt idx="0">
                  <c:v>Прирост СЧА ОПИФ за квартал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'9'!$C$5:$V$5</c:f>
              <c:strCache>
                <c:ptCount val="20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</c:strCache>
            </c:strRef>
          </c:cat>
          <c:val>
            <c:numRef>
              <c:f>'9'!$C$9:$V$9</c:f>
              <c:numCache>
                <c:formatCode>0.0</c:formatCode>
                <c:ptCount val="20"/>
                <c:pt idx="1">
                  <c:v>3.5274475479199756</c:v>
                </c:pt>
                <c:pt idx="2">
                  <c:v>8.0032417133700218</c:v>
                </c:pt>
                <c:pt idx="3">
                  <c:v>8.1614274917300786</c:v>
                </c:pt>
                <c:pt idx="4">
                  <c:v>10.266849462549915</c:v>
                </c:pt>
                <c:pt idx="5">
                  <c:v>21.728674157009984</c:v>
                </c:pt>
                <c:pt idx="6">
                  <c:v>27.722298307140008</c:v>
                </c:pt>
                <c:pt idx="7">
                  <c:v>27.305231317680068</c:v>
                </c:pt>
                <c:pt idx="8">
                  <c:v>41.466420937270158</c:v>
                </c:pt>
                <c:pt idx="9">
                  <c:v>44.420000378961824</c:v>
                </c:pt>
                <c:pt idx="10">
                  <c:v>13.754594320002303</c:v>
                </c:pt>
                <c:pt idx="11">
                  <c:v>-2.1158047896276693</c:v>
                </c:pt>
                <c:pt idx="12">
                  <c:v>3.01154611555289</c:v>
                </c:pt>
                <c:pt idx="13">
                  <c:v>18.635207614734711</c:v>
                </c:pt>
                <c:pt idx="14">
                  <c:v>36.887925012744326</c:v>
                </c:pt>
                <c:pt idx="15">
                  <c:v>80.83138675871939</c:v>
                </c:pt>
                <c:pt idx="16">
                  <c:v>54.6</c:v>
                </c:pt>
                <c:pt idx="17">
                  <c:v>69.122826702631997</c:v>
                </c:pt>
                <c:pt idx="18">
                  <c:v>65.829490743142003</c:v>
                </c:pt>
                <c:pt idx="19">
                  <c:v>84.530721962949954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20-494D-A066-90BFAEBEC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67392"/>
        <c:axId val="45868928"/>
      </c:lineChart>
      <c:catAx>
        <c:axId val="4586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868928"/>
        <c:crosses val="autoZero"/>
        <c:auto val="1"/>
        <c:lblAlgn val="ctr"/>
        <c:lblOffset val="100"/>
        <c:noMultiLvlLbl val="0"/>
      </c:catAx>
      <c:valAx>
        <c:axId val="4586892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86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2855</xdr:colOff>
      <xdr:row>14</xdr:row>
      <xdr:rowOff>67432</xdr:rowOff>
    </xdr:from>
    <xdr:to>
      <xdr:col>16</xdr:col>
      <xdr:colOff>165652</xdr:colOff>
      <xdr:row>28</xdr:row>
      <xdr:rowOff>144774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604630</xdr:colOff>
      <xdr:row>2</xdr:row>
      <xdr:rowOff>177248</xdr:rowOff>
    </xdr:from>
    <xdr:to>
      <xdr:col>18</xdr:col>
      <xdr:colOff>364434</xdr:colOff>
      <xdr:row>21</xdr:row>
      <xdr:rowOff>49696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171449</xdr:colOff>
      <xdr:row>4</xdr:row>
      <xdr:rowOff>161925</xdr:rowOff>
    </xdr:from>
    <xdr:to>
      <xdr:col>20</xdr:col>
      <xdr:colOff>409574</xdr:colOff>
      <xdr:row>20</xdr:row>
      <xdr:rowOff>123825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95249</xdr:colOff>
      <xdr:row>14</xdr:row>
      <xdr:rowOff>114299</xdr:rowOff>
    </xdr:from>
    <xdr:to>
      <xdr:col>21</xdr:col>
      <xdr:colOff>371474</xdr:colOff>
      <xdr:row>33</xdr:row>
      <xdr:rowOff>161924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8</xdr:row>
      <xdr:rowOff>161925</xdr:rowOff>
    </xdr:from>
    <xdr:to>
      <xdr:col>14</xdr:col>
      <xdr:colOff>381000</xdr:colOff>
      <xdr:row>23</xdr:row>
      <xdr:rowOff>47625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182216</xdr:colOff>
      <xdr:row>16</xdr:row>
      <xdr:rowOff>157370</xdr:rowOff>
    </xdr:from>
    <xdr:to>
      <xdr:col>16</xdr:col>
      <xdr:colOff>389282</xdr:colOff>
      <xdr:row>34</xdr:row>
      <xdr:rowOff>137492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467966</xdr:colOff>
      <xdr:row>10</xdr:row>
      <xdr:rowOff>98563</xdr:rowOff>
    </xdr:from>
    <xdr:to>
      <xdr:col>12</xdr:col>
      <xdr:colOff>496957</xdr:colOff>
      <xdr:row>24</xdr:row>
      <xdr:rowOff>132522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542506</xdr:colOff>
      <xdr:row>16</xdr:row>
      <xdr:rowOff>90276</xdr:rowOff>
    </xdr:from>
    <xdr:to>
      <xdr:col>8</xdr:col>
      <xdr:colOff>124237</xdr:colOff>
      <xdr:row>30</xdr:row>
      <xdr:rowOff>190498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173935</xdr:colOff>
      <xdr:row>20</xdr:row>
      <xdr:rowOff>181388</xdr:rowOff>
    </xdr:from>
    <xdr:to>
      <xdr:col>16</xdr:col>
      <xdr:colOff>828261</xdr:colOff>
      <xdr:row>35</xdr:row>
      <xdr:rowOff>91108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752474</xdr:colOff>
      <xdr:row>35</xdr:row>
      <xdr:rowOff>71437</xdr:rowOff>
    </xdr:from>
    <xdr:to>
      <xdr:col>18</xdr:col>
      <xdr:colOff>485775</xdr:colOff>
      <xdr:row>51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231914</xdr:colOff>
      <xdr:row>4</xdr:row>
      <xdr:rowOff>148258</xdr:rowOff>
    </xdr:from>
    <xdr:to>
      <xdr:col>15</xdr:col>
      <xdr:colOff>248480</xdr:colOff>
      <xdr:row>19</xdr:row>
      <xdr:rowOff>33958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13</xdr:row>
      <xdr:rowOff>14286</xdr:rowOff>
    </xdr:from>
    <xdr:to>
      <xdr:col>13</xdr:col>
      <xdr:colOff>914400</xdr:colOff>
      <xdr:row>27</xdr:row>
      <xdr:rowOff>95249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504091</xdr:colOff>
      <xdr:row>75</xdr:row>
      <xdr:rowOff>83160</xdr:rowOff>
    </xdr:from>
    <xdr:to>
      <xdr:col>21</xdr:col>
      <xdr:colOff>517280</xdr:colOff>
      <xdr:row>89</xdr:row>
      <xdr:rowOff>159360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630114</xdr:colOff>
      <xdr:row>0</xdr:row>
      <xdr:rowOff>0</xdr:rowOff>
    </xdr:from>
    <xdr:to>
      <xdr:col>23</xdr:col>
      <xdr:colOff>659423</xdr:colOff>
      <xdr:row>24</xdr:row>
      <xdr:rowOff>102578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17</xdr:col>
      <xdr:colOff>615461</xdr:colOff>
      <xdr:row>23</xdr:row>
      <xdr:rowOff>109904</xdr:rowOff>
    </xdr:from>
    <xdr:ext cx="577338" cy="264560"/>
    <xdr:sp macro="" textlink="">
      <xdr:nvSpPr>
        <xdr:cNvPr id="4" name="TextBox 3"/>
        <xdr:cNvSpPr txBox="1"/>
      </xdr:nvSpPr>
      <xdr:spPr>
        <a:xfrm>
          <a:off x="14283836" y="4491404"/>
          <a:ext cx="577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100"/>
            <a:t>8193,3</a:t>
          </a:r>
        </a:p>
      </xdr:txBody>
    </xdr:sp>
    <xdr:clientData/>
  </xdr:oneCellAnchor>
  <xdr:twoCellAnchor>
    <xdr:from>
      <xdr:col>24</xdr:col>
      <xdr:colOff>593480</xdr:colOff>
      <xdr:row>9</xdr:row>
      <xdr:rowOff>124559</xdr:rowOff>
    </xdr:from>
    <xdr:to>
      <xdr:col>30</xdr:col>
      <xdr:colOff>600808</xdr:colOff>
      <xdr:row>27</xdr:row>
      <xdr:rowOff>56417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227135</xdr:colOff>
      <xdr:row>28</xdr:row>
      <xdr:rowOff>117231</xdr:rowOff>
    </xdr:from>
    <xdr:to>
      <xdr:col>22</xdr:col>
      <xdr:colOff>498231</xdr:colOff>
      <xdr:row>49</xdr:row>
      <xdr:rowOff>139212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500817</xdr:colOff>
      <xdr:row>32</xdr:row>
      <xdr:rowOff>105205</xdr:rowOff>
    </xdr:from>
    <xdr:to>
      <xdr:col>16</xdr:col>
      <xdr:colOff>302990</xdr:colOff>
      <xdr:row>46</xdr:row>
      <xdr:rowOff>181405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415911</xdr:colOff>
      <xdr:row>35</xdr:row>
      <xdr:rowOff>77622</xdr:rowOff>
    </xdr:from>
    <xdr:to>
      <xdr:col>25</xdr:col>
      <xdr:colOff>269373</xdr:colOff>
      <xdr:row>49</xdr:row>
      <xdr:rowOff>153822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0.04647</cdr:x>
      <cdr:y>0.01255</cdr:y>
    </cdr:from>
    <cdr:to>
      <cdr:x>0.24647</cdr:x>
      <cdr:y>0.34589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2481" y="3443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ru-RU" sz="1100"/>
            <a:t>Темпы</a:t>
          </a:r>
          <a:r>
            <a:rPr lang="ru-RU" sz="1100" baseline="0"/>
            <a:t> прироста объемов депозитов физических лиц и СЧА ОПИФов</a:t>
          </a:r>
          <a:endParaRPr lang="ru-RU" sz="11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194640</xdr:colOff>
      <xdr:row>13</xdr:row>
      <xdr:rowOff>48865</xdr:rowOff>
    </xdr:from>
    <xdr:to>
      <xdr:col>14</xdr:col>
      <xdr:colOff>0</xdr:colOff>
      <xdr:row>26</xdr:row>
      <xdr:rowOff>41413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438979</xdr:colOff>
      <xdr:row>17</xdr:row>
      <xdr:rowOff>181388</xdr:rowOff>
    </xdr:from>
    <xdr:to>
      <xdr:col>17</xdr:col>
      <xdr:colOff>107674</xdr:colOff>
      <xdr:row>32</xdr:row>
      <xdr:rowOff>67088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298174</xdr:colOff>
      <xdr:row>11</xdr:row>
      <xdr:rowOff>32302</xdr:rowOff>
    </xdr:from>
    <xdr:to>
      <xdr:col>11</xdr:col>
      <xdr:colOff>505239</xdr:colOff>
      <xdr:row>25</xdr:row>
      <xdr:rowOff>108502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214106</xdr:colOff>
      <xdr:row>70</xdr:row>
      <xdr:rowOff>103532</xdr:rowOff>
    </xdr:from>
    <xdr:to>
      <xdr:col>11</xdr:col>
      <xdr:colOff>538370</xdr:colOff>
      <xdr:row>86</xdr:row>
      <xdr:rowOff>149086</xdr:rowOff>
    </xdr:to>
    <xdr:graphicFrame macro="">
      <xdr:nvGraphicFramePr>
        <xdr:cNvPr id="12" name="Диаграмма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61705</xdr:colOff>
      <xdr:row>31</xdr:row>
      <xdr:rowOff>84482</xdr:rowOff>
    </xdr:from>
    <xdr:to>
      <xdr:col>9</xdr:col>
      <xdr:colOff>473488</xdr:colOff>
      <xdr:row>41</xdr:row>
      <xdr:rowOff>159482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9</xdr:row>
      <xdr:rowOff>0</xdr:rowOff>
    </xdr:from>
    <xdr:to>
      <xdr:col>9</xdr:col>
      <xdr:colOff>441600</xdr:colOff>
      <xdr:row>19</xdr:row>
      <xdr:rowOff>75000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46</xdr:row>
      <xdr:rowOff>80962</xdr:rowOff>
    </xdr:from>
    <xdr:to>
      <xdr:col>7</xdr:col>
      <xdr:colOff>342900</xdr:colOff>
      <xdr:row>63</xdr:row>
      <xdr:rowOff>71437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314325</xdr:colOff>
      <xdr:row>65</xdr:row>
      <xdr:rowOff>0</xdr:rowOff>
    </xdr:from>
    <xdr:to>
      <xdr:col>7</xdr:col>
      <xdr:colOff>276225</xdr:colOff>
      <xdr:row>81</xdr:row>
      <xdr:rowOff>152400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83</xdr:row>
      <xdr:rowOff>0</xdr:rowOff>
    </xdr:from>
    <xdr:to>
      <xdr:col>5</xdr:col>
      <xdr:colOff>400050</xdr:colOff>
      <xdr:row>99</xdr:row>
      <xdr:rowOff>152400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942975</xdr:colOff>
      <xdr:row>20</xdr:row>
      <xdr:rowOff>80962</xdr:rowOff>
    </xdr:from>
    <xdr:to>
      <xdr:col>12</xdr:col>
      <xdr:colOff>419100</xdr:colOff>
      <xdr:row>36</xdr:row>
      <xdr:rowOff>90487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289893</xdr:colOff>
      <xdr:row>17</xdr:row>
      <xdr:rowOff>65435</xdr:rowOff>
    </xdr:from>
    <xdr:to>
      <xdr:col>15</xdr:col>
      <xdr:colOff>66261</xdr:colOff>
      <xdr:row>31</xdr:row>
      <xdr:rowOff>82827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12</xdr:row>
      <xdr:rowOff>106680</xdr:rowOff>
    </xdr:from>
    <xdr:to>
      <xdr:col>14</xdr:col>
      <xdr:colOff>304800</xdr:colOff>
      <xdr:row>29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423C1D66-094A-4B27-B92E-3B93DBB571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11</xdr:row>
      <xdr:rowOff>0</xdr:rowOff>
    </xdr:from>
    <xdr:to>
      <xdr:col>12</xdr:col>
      <xdr:colOff>304800</xdr:colOff>
      <xdr:row>27</xdr:row>
      <xdr:rowOff>60960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CCED86D7-60C1-4CAA-A313-3058FB77A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617219</xdr:colOff>
      <xdr:row>7</xdr:row>
      <xdr:rowOff>1</xdr:rowOff>
    </xdr:from>
    <xdr:to>
      <xdr:col>21</xdr:col>
      <xdr:colOff>42522</xdr:colOff>
      <xdr:row>30</xdr:row>
      <xdr:rowOff>102054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F9CEE665-5D20-477D-9616-3CC0E4C7C0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13</xdr:row>
      <xdr:rowOff>136070</xdr:rowOff>
    </xdr:from>
    <xdr:to>
      <xdr:col>17</xdr:col>
      <xdr:colOff>569800</xdr:colOff>
      <xdr:row>33</xdr:row>
      <xdr:rowOff>76540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7AB9BD3F-0957-45EC-B409-2D850E0EB7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472109</xdr:colOff>
      <xdr:row>18</xdr:row>
      <xdr:rowOff>90277</xdr:rowOff>
    </xdr:from>
    <xdr:to>
      <xdr:col>18</xdr:col>
      <xdr:colOff>356152</xdr:colOff>
      <xdr:row>36</xdr:row>
      <xdr:rowOff>49693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432954</xdr:colOff>
      <xdr:row>13</xdr:row>
      <xdr:rowOff>865</xdr:rowOff>
    </xdr:from>
    <xdr:to>
      <xdr:col>11</xdr:col>
      <xdr:colOff>822614</xdr:colOff>
      <xdr:row>27</xdr:row>
      <xdr:rowOff>77065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8282</xdr:colOff>
      <xdr:row>10</xdr:row>
      <xdr:rowOff>40584</xdr:rowOff>
    </xdr:from>
    <xdr:to>
      <xdr:col>16</xdr:col>
      <xdr:colOff>265042</xdr:colOff>
      <xdr:row>24</xdr:row>
      <xdr:rowOff>116784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385461</xdr:colOff>
      <xdr:row>8</xdr:row>
      <xdr:rowOff>38832</xdr:rowOff>
    </xdr:from>
    <xdr:to>
      <xdr:col>15</xdr:col>
      <xdr:colOff>1</xdr:colOff>
      <xdr:row>22</xdr:row>
      <xdr:rowOff>82826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552450</xdr:colOff>
      <xdr:row>2</xdr:row>
      <xdr:rowOff>114300</xdr:rowOff>
    </xdr:from>
    <xdr:to>
      <xdr:col>21</xdr:col>
      <xdr:colOff>390525</xdr:colOff>
      <xdr:row>20</xdr:row>
      <xdr:rowOff>152400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200024</xdr:colOff>
      <xdr:row>12</xdr:row>
      <xdr:rowOff>42862</xdr:rowOff>
    </xdr:from>
    <xdr:to>
      <xdr:col>12</xdr:col>
      <xdr:colOff>85724</xdr:colOff>
      <xdr:row>26</xdr:row>
      <xdr:rowOff>119062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3;&#1072;&#1090;&#1072;&#1083;&#1100;&#1103;/Downloads/&#1073;&#1087;&#1080;&#1092;%20&#1076;&#1083;&#1103;%20&#1076;&#1089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!&#1042;&#1099;&#1075;&#1088;&#1091;&#1079;&#1082;&#1080;\&#1048;&#1084;&#1087;&#1086;&#1088;&#109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F"/>
      <sheetName val="БПИФ"/>
    </sheetNames>
    <sheetDataSet>
      <sheetData sheetId="0">
        <row r="1">
          <cell r="R1" t="str">
            <v>iShares iBoxx $ Investment Grade Corporate Bond ETF</v>
          </cell>
        </row>
      </sheetData>
      <sheetData sheetId="1">
        <row r="1">
          <cell r="B1" t="str">
            <v>Спред биржевой цены и расчетной стоимости пая, исходя из СЧА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ивы"/>
      <sheetName val="РА"/>
      <sheetName val="ПЕР"/>
      <sheetName val="РА+"/>
      <sheetName val="ПЕР+"/>
      <sheetName val="11"/>
      <sheetName val="11_2014"/>
      <sheetName val="ПЕР313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CBRF new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3E96DB"/>
    </a:accent2>
    <a:accent3>
      <a:srgbClr val="A89B9D"/>
    </a:accent3>
    <a:accent4>
      <a:srgbClr val="8586C6"/>
    </a:accent4>
    <a:accent5>
      <a:srgbClr val="B46E28"/>
    </a:accent5>
    <a:accent6>
      <a:srgbClr val="AB5253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CBRF new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3E96DB"/>
    </a:accent2>
    <a:accent3>
      <a:srgbClr val="A89B9D"/>
    </a:accent3>
    <a:accent4>
      <a:srgbClr val="8586C6"/>
    </a:accent4>
    <a:accent5>
      <a:srgbClr val="B46E28"/>
    </a:accent5>
    <a:accent6>
      <a:srgbClr val="AB5253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hyperlink" Target="http://www.gks.ru/wps/wcm/connect/rosstat_main/rosstat/ru/statistics/tariffs/" TargetMode="External"/><Relationship Id="rId1" Type="http://schemas.openxmlformats.org/officeDocument/2006/relationships/hyperlink" Target="http://www.gks.ru/free_doc/new_site/prices/bd/bd_1902001.htm" TargetMode="External"/><Relationship Id="rId4" Type="http://schemas.openxmlformats.org/officeDocument/2006/relationships/drawing" Target="../drawings/drawing24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7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abSelected="1" zoomScale="115" zoomScaleNormal="115" workbookViewId="0">
      <selection activeCell="E20" sqref="E20"/>
    </sheetView>
  </sheetViews>
  <sheetFormatPr defaultRowHeight="14.4" x14ac:dyDescent="0.3"/>
  <cols>
    <col min="2" max="2" width="26.109375" customWidth="1"/>
    <col min="8" max="8" width="7.5546875" customWidth="1"/>
    <col min="10" max="10" width="10.5546875" bestFit="1" customWidth="1"/>
    <col min="13" max="13" width="8.6640625" customWidth="1"/>
  </cols>
  <sheetData>
    <row r="1" spans="1:22" x14ac:dyDescent="0.3">
      <c r="A1" t="s">
        <v>337</v>
      </c>
    </row>
    <row r="2" spans="1:22" x14ac:dyDescent="0.3">
      <c r="A2" t="s">
        <v>94</v>
      </c>
      <c r="O2" s="9"/>
    </row>
    <row r="3" spans="1:22" x14ac:dyDescent="0.3">
      <c r="A3" t="s">
        <v>338</v>
      </c>
      <c r="O3" s="9"/>
    </row>
    <row r="4" spans="1:22" x14ac:dyDescent="0.3">
      <c r="A4" t="s">
        <v>339</v>
      </c>
      <c r="O4" s="9"/>
    </row>
    <row r="6" spans="1:22" x14ac:dyDescent="0.3">
      <c r="A6" s="9"/>
      <c r="B6" s="9"/>
      <c r="C6" s="9" t="s">
        <v>38</v>
      </c>
      <c r="D6" s="9" t="s">
        <v>39</v>
      </c>
      <c r="E6" s="9" t="s">
        <v>48</v>
      </c>
      <c r="F6" s="9" t="s">
        <v>68</v>
      </c>
      <c r="G6" s="9" t="s">
        <v>76</v>
      </c>
      <c r="H6" s="9" t="s">
        <v>85</v>
      </c>
      <c r="I6" s="9" t="s">
        <v>103</v>
      </c>
      <c r="J6" s="9" t="s">
        <v>196</v>
      </c>
      <c r="K6" s="9" t="s">
        <v>204</v>
      </c>
      <c r="L6" s="9" t="s">
        <v>213</v>
      </c>
      <c r="M6" s="9" t="s">
        <v>214</v>
      </c>
      <c r="N6" s="9" t="s">
        <v>216</v>
      </c>
      <c r="O6" s="9" t="s">
        <v>225</v>
      </c>
      <c r="P6" s="9" t="s">
        <v>227</v>
      </c>
      <c r="Q6" s="9" t="s">
        <v>319</v>
      </c>
      <c r="R6" s="9" t="s">
        <v>324</v>
      </c>
      <c r="S6" t="s">
        <v>340</v>
      </c>
      <c r="T6" t="s">
        <v>355</v>
      </c>
      <c r="U6" t="s">
        <v>369</v>
      </c>
      <c r="V6" t="s">
        <v>377</v>
      </c>
    </row>
    <row r="7" spans="1:22" x14ac:dyDescent="0.3">
      <c r="A7" s="9" t="s">
        <v>24</v>
      </c>
      <c r="B7" s="9" t="s">
        <v>84</v>
      </c>
      <c r="C7" s="9">
        <v>31.645300707000001</v>
      </c>
      <c r="D7" s="9">
        <v>-25.47585624551003</v>
      </c>
      <c r="E7" s="9">
        <v>61.178878503020016</v>
      </c>
      <c r="F7" s="9">
        <v>80.673082798440007</v>
      </c>
      <c r="G7" s="9">
        <v>114.46714037561</v>
      </c>
      <c r="H7" s="9">
        <v>4.9536714980000007E-2</v>
      </c>
      <c r="I7" s="9">
        <v>61.76836990788</v>
      </c>
      <c r="J7" s="9">
        <v>260.38626902321005</v>
      </c>
      <c r="K7" s="9">
        <v>85.878317463529967</v>
      </c>
      <c r="L7" s="9">
        <v>92.502468286079989</v>
      </c>
      <c r="M7" s="9">
        <v>14.159428558579979</v>
      </c>
      <c r="N7" s="9">
        <v>43.74345202700227</v>
      </c>
      <c r="O7" s="9">
        <v>83.4771458451157</v>
      </c>
      <c r="P7" s="9">
        <v>69.708414192900563</v>
      </c>
      <c r="Q7" s="9">
        <v>278.04604980380304</v>
      </c>
      <c r="R7" s="9">
        <v>217.11703955742399</v>
      </c>
      <c r="S7">
        <v>74.7</v>
      </c>
      <c r="T7">
        <v>162.1</v>
      </c>
      <c r="U7" s="9">
        <v>179.77544392253299</v>
      </c>
      <c r="V7" s="9">
        <v>275.08733291766998</v>
      </c>
    </row>
    <row r="8" spans="1:22" x14ac:dyDescent="0.3">
      <c r="A8" t="s">
        <v>24</v>
      </c>
      <c r="B8" t="s">
        <v>32</v>
      </c>
      <c r="C8" s="9">
        <v>33.340433650000001</v>
      </c>
      <c r="D8" s="9">
        <v>-25.973947215020033</v>
      </c>
      <c r="E8" s="9">
        <v>57.626815649489998</v>
      </c>
      <c r="F8" s="9">
        <v>75.367507540369985</v>
      </c>
      <c r="G8" s="9">
        <v>102.99228324466999</v>
      </c>
      <c r="H8" s="9">
        <v>-19.339361374420001</v>
      </c>
      <c r="I8" s="9">
        <v>41.473512418120002</v>
      </c>
      <c r="J8" s="9">
        <v>237.82060366112998</v>
      </c>
      <c r="K8" s="9">
        <v>48.079628054810001</v>
      </c>
      <c r="L8" s="9">
        <v>49.004248349489991</v>
      </c>
      <c r="M8" s="9">
        <v>2.2257212645899962</v>
      </c>
      <c r="N8" s="9">
        <v>43.068599893450013</v>
      </c>
      <c r="O8" s="9">
        <v>71.897467919269999</v>
      </c>
      <c r="P8" s="9">
        <v>58.206844306780013</v>
      </c>
      <c r="Q8" s="9">
        <v>244.76190949094999</v>
      </c>
      <c r="R8" s="9">
        <v>148.39850165019601</v>
      </c>
      <c r="S8">
        <v>42.3</v>
      </c>
      <c r="T8">
        <v>108.3</v>
      </c>
      <c r="U8" s="9">
        <v>98.316782544958997</v>
      </c>
      <c r="V8" s="9">
        <v>172.87588823968301</v>
      </c>
    </row>
    <row r="9" spans="1:22" x14ac:dyDescent="0.3">
      <c r="A9" s="9" t="s">
        <v>24</v>
      </c>
      <c r="B9" s="9" t="s">
        <v>33</v>
      </c>
      <c r="C9" s="9">
        <v>1.3614831699999996</v>
      </c>
      <c r="D9" s="9">
        <v>0.7</v>
      </c>
      <c r="E9" s="9">
        <v>3.7612903721699862</v>
      </c>
      <c r="F9" s="9">
        <v>6.5383163483900031</v>
      </c>
      <c r="G9" s="9">
        <v>11.428548826740002</v>
      </c>
      <c r="H9" s="9">
        <v>18.509513302550001</v>
      </c>
      <c r="I9" s="9">
        <v>20.34090839117</v>
      </c>
      <c r="J9" s="9">
        <v>22.290699136949982</v>
      </c>
      <c r="K9" s="9">
        <v>36.222981051279959</v>
      </c>
      <c r="L9" s="9">
        <v>40.688125968569992</v>
      </c>
      <c r="M9" s="9">
        <v>10.084926587309983</v>
      </c>
      <c r="N9" s="9">
        <v>-2.6727790350361751</v>
      </c>
      <c r="O9" s="9">
        <v>-5.5424840664259136</v>
      </c>
      <c r="P9" s="9">
        <v>5.7248337836590295</v>
      </c>
      <c r="Q9" s="9">
        <v>28.058415925618299</v>
      </c>
      <c r="R9" s="9">
        <v>62.334800914713</v>
      </c>
      <c r="S9">
        <v>25.2</v>
      </c>
      <c r="T9">
        <v>38.1</v>
      </c>
      <c r="U9" s="9">
        <v>40.116113085616</v>
      </c>
      <c r="V9" s="9">
        <v>69.356568972016007</v>
      </c>
    </row>
    <row r="10" spans="1:22" x14ac:dyDescent="0.3">
      <c r="A10" s="9" t="s">
        <v>24</v>
      </c>
      <c r="B10" s="9" t="s">
        <v>34</v>
      </c>
      <c r="C10" s="9">
        <v>-3.056616113</v>
      </c>
      <c r="D10" s="9">
        <v>-0.2</v>
      </c>
      <c r="E10" s="9">
        <v>-0.20922751863999967</v>
      </c>
      <c r="F10" s="9">
        <v>-1.2327410903200007</v>
      </c>
      <c r="G10" s="9">
        <v>4.630830419999999E-2</v>
      </c>
      <c r="H10" s="9">
        <v>0.87938478684999988</v>
      </c>
      <c r="I10" s="9">
        <v>-4.6050901409999997E-2</v>
      </c>
      <c r="J10" s="9">
        <v>0.27496622512999991</v>
      </c>
      <c r="K10" s="9">
        <v>1.5757083574400002</v>
      </c>
      <c r="L10" s="9">
        <v>2.8100939680199994</v>
      </c>
      <c r="M10" s="9">
        <v>1.6487807066799998</v>
      </c>
      <c r="N10" s="9">
        <v>2.5168578474240255</v>
      </c>
      <c r="O10" s="9">
        <v>14.4704299385205</v>
      </c>
      <c r="P10" s="9">
        <v>3.4698531628442244</v>
      </c>
      <c r="Q10" s="9">
        <v>0.63588089904067502</v>
      </c>
      <c r="R10" s="9">
        <v>1.3236645177440001</v>
      </c>
      <c r="S10">
        <v>1.1000000000000001</v>
      </c>
      <c r="T10">
        <v>2.4</v>
      </c>
      <c r="U10" s="9">
        <v>6.1913783694999998</v>
      </c>
      <c r="V10" s="9">
        <v>7.3496252429510003</v>
      </c>
    </row>
    <row r="11" spans="1:22" x14ac:dyDescent="0.3">
      <c r="B11" t="s">
        <v>217</v>
      </c>
      <c r="M11">
        <v>0.2</v>
      </c>
      <c r="N11" s="9">
        <v>0.83077332116439984</v>
      </c>
      <c r="O11" s="9">
        <v>2.6517320537511244</v>
      </c>
      <c r="P11" s="9">
        <v>2.3068829396173003</v>
      </c>
      <c r="Q11" s="9">
        <v>4.5898434881941004</v>
      </c>
      <c r="R11" s="9">
        <v>5.060072474769</v>
      </c>
      <c r="S11" s="9">
        <v>6.1</v>
      </c>
      <c r="T11">
        <v>13.3</v>
      </c>
      <c r="U11" s="9">
        <v>35.151169922457001</v>
      </c>
      <c r="V11" s="9">
        <v>25.505250463018999</v>
      </c>
    </row>
    <row r="12" spans="1:22" x14ac:dyDescent="0.3">
      <c r="C12" s="9"/>
      <c r="D12" s="9"/>
      <c r="E12" s="9"/>
      <c r="F12" s="9"/>
      <c r="G12" s="9"/>
      <c r="H12" s="9"/>
    </row>
    <row r="13" spans="1:22" x14ac:dyDescent="0.3">
      <c r="C13" s="9"/>
      <c r="D13" s="9"/>
      <c r="E13" s="9"/>
      <c r="F13" s="9"/>
      <c r="G13" s="9"/>
      <c r="H13" s="9"/>
    </row>
    <row r="14" spans="1:22" x14ac:dyDescent="0.3">
      <c r="C14" s="9"/>
      <c r="D14" s="9"/>
      <c r="E14" s="9"/>
      <c r="F14" s="9"/>
      <c r="G14" s="9"/>
      <c r="H14" s="9"/>
    </row>
    <row r="15" spans="1:22" x14ac:dyDescent="0.3">
      <c r="C15" s="9"/>
      <c r="D15" s="9"/>
      <c r="E15" s="9"/>
      <c r="F15" s="9"/>
      <c r="G15" s="9"/>
      <c r="H15" s="9"/>
    </row>
    <row r="16" spans="1:22" x14ac:dyDescent="0.3">
      <c r="C16" s="9"/>
      <c r="D16" s="9"/>
      <c r="E16" s="9"/>
      <c r="F16" s="9"/>
      <c r="G16" s="9"/>
      <c r="H16" s="9"/>
    </row>
    <row r="23" spans="10:10" x14ac:dyDescent="0.3">
      <c r="J23"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9"/>
  <sheetViews>
    <sheetView zoomScale="115" zoomScaleNormal="115" workbookViewId="0">
      <selection activeCell="B13" sqref="B13:F30"/>
    </sheetView>
  </sheetViews>
  <sheetFormatPr defaultRowHeight="14.4" x14ac:dyDescent="0.3"/>
  <cols>
    <col min="2" max="2" width="26.109375" customWidth="1"/>
    <col min="3" max="3" width="20.6640625" customWidth="1"/>
    <col min="7" max="8" width="11.109375" bestFit="1" customWidth="1"/>
    <col min="9" max="9" width="12.44140625" customWidth="1"/>
    <col min="10" max="10" width="13.109375" customWidth="1"/>
    <col min="11" max="11" width="11.109375" bestFit="1" customWidth="1"/>
    <col min="12" max="12" width="11.109375" customWidth="1"/>
    <col min="18" max="18" width="10.109375" customWidth="1"/>
  </cols>
  <sheetData>
    <row r="1" spans="2:17" x14ac:dyDescent="0.3">
      <c r="B1" t="s">
        <v>376</v>
      </c>
      <c r="H1" s="83"/>
      <c r="I1" s="83"/>
      <c r="J1" s="83"/>
      <c r="K1" s="83"/>
      <c r="L1" s="83"/>
    </row>
    <row r="2" spans="2:17" x14ac:dyDescent="0.3">
      <c r="B2" t="s">
        <v>354</v>
      </c>
      <c r="H2" s="83"/>
      <c r="I2" s="137"/>
      <c r="J2" s="137"/>
      <c r="K2" s="137"/>
      <c r="L2" s="83"/>
    </row>
    <row r="3" spans="2:17" x14ac:dyDescent="0.3">
      <c r="B3" t="s">
        <v>309</v>
      </c>
      <c r="H3" s="83"/>
      <c r="I3" s="83"/>
      <c r="J3" s="83"/>
      <c r="K3" s="83"/>
      <c r="L3" s="83"/>
    </row>
    <row r="4" spans="2:17" x14ac:dyDescent="0.3">
      <c r="B4" t="s">
        <v>339</v>
      </c>
    </row>
    <row r="5" spans="2:17" x14ac:dyDescent="0.3">
      <c r="C5" t="s">
        <v>372</v>
      </c>
      <c r="D5" t="s">
        <v>373</v>
      </c>
      <c r="E5" s="85" t="s">
        <v>358</v>
      </c>
      <c r="F5" s="85" t="s">
        <v>357</v>
      </c>
      <c r="G5" t="s">
        <v>356</v>
      </c>
      <c r="H5" t="s">
        <v>359</v>
      </c>
      <c r="I5" t="s">
        <v>378</v>
      </c>
    </row>
    <row r="6" spans="2:17" x14ac:dyDescent="0.3">
      <c r="B6" t="s">
        <v>79</v>
      </c>
      <c r="C6" s="82">
        <v>0.17236387379367663</v>
      </c>
      <c r="D6" s="82">
        <v>0.13668329947322932</v>
      </c>
      <c r="E6" s="82">
        <v>0.10575942019218697</v>
      </c>
      <c r="F6" s="82">
        <v>0.13036824514023393</v>
      </c>
      <c r="G6" s="82">
        <v>0.12577081024074246</v>
      </c>
      <c r="H6" s="82">
        <v>0.2554186900117808</v>
      </c>
      <c r="I6" s="82">
        <v>0.23353615213115717</v>
      </c>
    </row>
    <row r="7" spans="2:17" x14ac:dyDescent="0.3">
      <c r="B7" t="s">
        <v>62</v>
      </c>
      <c r="C7" s="82">
        <v>0.41756906535312893</v>
      </c>
      <c r="D7" s="82">
        <v>0.36740140060599352</v>
      </c>
      <c r="E7" s="82">
        <v>0.40156877641713024</v>
      </c>
      <c r="F7" s="82">
        <v>0.37742426032632953</v>
      </c>
      <c r="G7" s="82">
        <v>0.43584062785053107</v>
      </c>
      <c r="H7" s="82">
        <v>0.33188694229730331</v>
      </c>
      <c r="I7" s="82">
        <v>0.37841773424250047</v>
      </c>
    </row>
    <row r="8" spans="2:17" x14ac:dyDescent="0.3">
      <c r="B8" t="s">
        <v>64</v>
      </c>
      <c r="C8" s="82">
        <v>0.25520396590495648</v>
      </c>
      <c r="D8" s="82">
        <v>0.29811141255186285</v>
      </c>
      <c r="E8" s="82">
        <v>0.30661381558837347</v>
      </c>
      <c r="F8" s="82">
        <v>0.29016101623494933</v>
      </c>
      <c r="G8" s="82">
        <v>0.25408544057115301</v>
      </c>
      <c r="H8" s="82">
        <v>0.22477697317367862</v>
      </c>
      <c r="I8" s="82">
        <v>0.19113277614542629</v>
      </c>
    </row>
    <row r="9" spans="2:17" x14ac:dyDescent="0.3">
      <c r="B9" t="s">
        <v>78</v>
      </c>
      <c r="C9" s="82">
        <v>0.14045192472132728</v>
      </c>
      <c r="D9" s="82">
        <v>0.17127198152485928</v>
      </c>
      <c r="E9" s="82">
        <v>0.1659309140298926</v>
      </c>
      <c r="F9" s="82">
        <v>0.15706496231373127</v>
      </c>
      <c r="G9" s="82">
        <v>0.15075385763986462</v>
      </c>
      <c r="H9" s="82">
        <v>0.12500612448371495</v>
      </c>
      <c r="I9" s="82">
        <v>0.12962480830339065</v>
      </c>
    </row>
    <row r="10" spans="2:17" x14ac:dyDescent="0.3">
      <c r="B10" t="s">
        <v>63</v>
      </c>
      <c r="C10" s="82">
        <v>1.4411170226910679E-2</v>
      </c>
      <c r="D10" s="82">
        <v>2.6531905844055018E-2</v>
      </c>
      <c r="E10" s="82">
        <v>2.0127073772416727E-2</v>
      </c>
      <c r="F10" s="82">
        <v>4.498151598475595E-2</v>
      </c>
      <c r="G10" s="82">
        <v>3.3549263697708873E-2</v>
      </c>
      <c r="H10" s="82">
        <v>0.06</v>
      </c>
      <c r="I10" s="82">
        <v>7.0000000000000007E-2</v>
      </c>
    </row>
    <row r="12" spans="2:17" x14ac:dyDescent="0.3">
      <c r="G12" s="82"/>
      <c r="H12" s="82"/>
    </row>
    <row r="13" spans="2:17" x14ac:dyDescent="0.3">
      <c r="C13" s="72"/>
    </row>
    <row r="14" spans="2:17" x14ac:dyDescent="0.3">
      <c r="C14" s="72"/>
      <c r="F14" s="82"/>
      <c r="M14" s="82"/>
      <c r="N14" s="82"/>
      <c r="O14" s="82"/>
      <c r="P14" s="82"/>
      <c r="Q14" s="82"/>
    </row>
    <row r="15" spans="2:17" x14ac:dyDescent="0.3">
      <c r="C15" s="72"/>
      <c r="F15" s="82"/>
      <c r="M15" s="82"/>
      <c r="N15" s="82"/>
      <c r="O15" s="82"/>
      <c r="P15" s="82"/>
      <c r="Q15" s="82"/>
    </row>
    <row r="16" spans="2:17" x14ac:dyDescent="0.3">
      <c r="C16" s="72"/>
      <c r="E16" s="82"/>
      <c r="F16" s="82"/>
      <c r="M16" s="82"/>
      <c r="N16" s="82"/>
      <c r="O16" s="82"/>
      <c r="P16" s="82"/>
      <c r="Q16" s="82"/>
    </row>
    <row r="17" spans="3:17" x14ac:dyDescent="0.3">
      <c r="C17" s="72"/>
      <c r="E17" s="82"/>
      <c r="M17" s="82"/>
      <c r="N17" s="82"/>
      <c r="O17" s="82"/>
      <c r="P17" s="82"/>
      <c r="Q17" s="82"/>
    </row>
    <row r="18" spans="3:17" x14ac:dyDescent="0.3">
      <c r="C18" s="72"/>
      <c r="E18" s="82"/>
      <c r="M18" s="82"/>
      <c r="N18" s="82"/>
      <c r="O18" s="82"/>
      <c r="P18" s="82"/>
      <c r="Q18" s="82"/>
    </row>
    <row r="19" spans="3:17" x14ac:dyDescent="0.3">
      <c r="C19" s="72"/>
      <c r="M19" s="82"/>
      <c r="N19" s="82"/>
      <c r="O19" s="82"/>
      <c r="P19" s="82"/>
      <c r="Q19" s="82"/>
    </row>
    <row r="20" spans="3:17" x14ac:dyDescent="0.3">
      <c r="C20" s="72"/>
      <c r="F20" s="82"/>
    </row>
    <row r="21" spans="3:17" x14ac:dyDescent="0.3">
      <c r="C21" s="72"/>
      <c r="F21" s="82"/>
    </row>
    <row r="22" spans="3:17" x14ac:dyDescent="0.3">
      <c r="C22" s="72"/>
      <c r="E22" s="82"/>
    </row>
    <row r="23" spans="3:17" x14ac:dyDescent="0.3">
      <c r="C23" s="72"/>
      <c r="E23" s="82"/>
      <c r="F23" s="82"/>
    </row>
    <row r="24" spans="3:17" x14ac:dyDescent="0.3">
      <c r="C24" s="72"/>
      <c r="F24" s="82"/>
    </row>
    <row r="25" spans="3:17" x14ac:dyDescent="0.3">
      <c r="C25" s="72"/>
      <c r="F25" s="82"/>
    </row>
    <row r="26" spans="3:17" x14ac:dyDescent="0.3">
      <c r="C26" s="72"/>
      <c r="F26" s="82"/>
    </row>
    <row r="27" spans="3:17" x14ac:dyDescent="0.3">
      <c r="C27" s="72"/>
      <c r="F27" s="82"/>
    </row>
    <row r="28" spans="3:17" x14ac:dyDescent="0.3">
      <c r="C28" s="72"/>
      <c r="F28" s="82"/>
    </row>
    <row r="29" spans="3:17" x14ac:dyDescent="0.3">
      <c r="C29" s="72"/>
      <c r="F29" s="82"/>
    </row>
  </sheetData>
  <sortState ref="B6:I10">
    <sortCondition descending="1" ref="I6:I10"/>
  </sortState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3"/>
  <sheetViews>
    <sheetView workbookViewId="0">
      <selection activeCell="G7" sqref="G7:G10"/>
    </sheetView>
  </sheetViews>
  <sheetFormatPr defaultRowHeight="14.4" x14ac:dyDescent="0.3"/>
  <cols>
    <col min="2" max="2" width="22.6640625" customWidth="1"/>
    <col min="3" max="4" width="10.109375" bestFit="1" customWidth="1"/>
  </cols>
  <sheetData>
    <row r="1" spans="2:16" x14ac:dyDescent="0.3">
      <c r="B1" t="s">
        <v>346</v>
      </c>
    </row>
    <row r="2" spans="2:16" x14ac:dyDescent="0.3">
      <c r="B2" t="s">
        <v>368</v>
      </c>
      <c r="F2" s="83"/>
    </row>
    <row r="3" spans="2:16" x14ac:dyDescent="0.3">
      <c r="B3" t="s">
        <v>309</v>
      </c>
      <c r="F3" s="83"/>
    </row>
    <row r="4" spans="2:16" x14ac:dyDescent="0.3">
      <c r="B4" t="s">
        <v>339</v>
      </c>
      <c r="F4" s="83"/>
      <c r="P4" s="82"/>
    </row>
    <row r="5" spans="2:16" x14ac:dyDescent="0.3">
      <c r="C5" s="72">
        <v>2019</v>
      </c>
      <c r="D5" s="72">
        <v>2020</v>
      </c>
      <c r="E5" t="s">
        <v>378</v>
      </c>
      <c r="P5" s="82"/>
    </row>
    <row r="6" spans="2:16" x14ac:dyDescent="0.3">
      <c r="B6" t="s">
        <v>360</v>
      </c>
      <c r="C6" s="82">
        <v>0.48407643312101911</v>
      </c>
      <c r="D6" s="82">
        <v>0.42819148936170215</v>
      </c>
      <c r="E6" s="132">
        <v>0.38</v>
      </c>
      <c r="F6" s="132"/>
      <c r="P6" s="82"/>
    </row>
    <row r="7" spans="2:16" x14ac:dyDescent="0.3">
      <c r="B7" t="s">
        <v>361</v>
      </c>
      <c r="C7" s="82">
        <v>0.20382165605095542</v>
      </c>
      <c r="D7" s="82">
        <v>0.18882978723404256</v>
      </c>
      <c r="E7" s="132">
        <v>0.21</v>
      </c>
      <c r="F7" s="132"/>
      <c r="G7" s="132"/>
      <c r="P7" s="82"/>
    </row>
    <row r="8" spans="2:16" x14ac:dyDescent="0.3">
      <c r="B8" t="s">
        <v>362</v>
      </c>
      <c r="C8" s="82">
        <v>0.13800424628450106</v>
      </c>
      <c r="D8" s="82">
        <v>0.11170212765957446</v>
      </c>
      <c r="E8" s="132">
        <v>0.12</v>
      </c>
      <c r="G8" s="132"/>
      <c r="P8" s="82"/>
    </row>
    <row r="9" spans="2:16" x14ac:dyDescent="0.3">
      <c r="B9" t="s">
        <v>363</v>
      </c>
      <c r="C9" s="82">
        <v>8.9171974522292988E-2</v>
      </c>
      <c r="D9" s="82">
        <v>0.10904255319148937</v>
      </c>
      <c r="E9" s="132">
        <v>0.1</v>
      </c>
      <c r="F9" s="132"/>
      <c r="G9" s="132"/>
      <c r="P9" s="82"/>
    </row>
    <row r="10" spans="2:16" x14ac:dyDescent="0.3">
      <c r="B10" t="s">
        <v>364</v>
      </c>
      <c r="C10" s="82">
        <v>4.2462845010615709E-2</v>
      </c>
      <c r="D10" s="82">
        <v>7.7127659574468085E-2</v>
      </c>
      <c r="E10" s="132">
        <v>0.1</v>
      </c>
      <c r="G10" s="132"/>
      <c r="P10" s="82"/>
    </row>
    <row r="11" spans="2:16" x14ac:dyDescent="0.3">
      <c r="B11" t="s">
        <v>365</v>
      </c>
      <c r="C11" s="82">
        <v>2.7600849256900213E-2</v>
      </c>
      <c r="D11" s="82">
        <v>5.3191489361702128E-2</v>
      </c>
      <c r="E11" s="132">
        <v>0.06</v>
      </c>
      <c r="F11" s="132"/>
    </row>
    <row r="12" spans="2:16" x14ac:dyDescent="0.3">
      <c r="B12" t="s">
        <v>366</v>
      </c>
      <c r="C12" s="82">
        <v>1.4861995753715499E-2</v>
      </c>
      <c r="D12" s="82">
        <v>2.9255319148936171E-2</v>
      </c>
      <c r="E12" s="132">
        <v>0.03</v>
      </c>
    </row>
    <row r="13" spans="2:16" x14ac:dyDescent="0.3">
      <c r="D13" s="82"/>
      <c r="F13" s="132"/>
    </row>
  </sheetData>
  <sortState ref="B38:C44">
    <sortCondition ref="C38:C44"/>
  </sortState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8"/>
  <sheetViews>
    <sheetView workbookViewId="0">
      <selection activeCell="F36" sqref="F36"/>
    </sheetView>
  </sheetViews>
  <sheetFormatPr defaultRowHeight="14.4" x14ac:dyDescent="0.3"/>
  <cols>
    <col min="2" max="2" width="22.6640625" customWidth="1"/>
    <col min="3" max="4" width="10.109375" bestFit="1" customWidth="1"/>
  </cols>
  <sheetData>
    <row r="1" spans="2:13" x14ac:dyDescent="0.3">
      <c r="B1" t="s">
        <v>348</v>
      </c>
    </row>
    <row r="2" spans="2:13" x14ac:dyDescent="0.3">
      <c r="B2" t="s">
        <v>375</v>
      </c>
    </row>
    <row r="3" spans="2:13" x14ac:dyDescent="0.3">
      <c r="B3" t="s">
        <v>374</v>
      </c>
      <c r="C3" t="s">
        <v>367</v>
      </c>
    </row>
    <row r="4" spans="2:13" ht="15.6" x14ac:dyDescent="0.3">
      <c r="B4" s="135" t="s">
        <v>339</v>
      </c>
    </row>
    <row r="5" spans="2:13" x14ac:dyDescent="0.3">
      <c r="C5" t="s">
        <v>358</v>
      </c>
      <c r="D5" t="s">
        <v>357</v>
      </c>
      <c r="E5" t="s">
        <v>356</v>
      </c>
      <c r="F5" t="s">
        <v>359</v>
      </c>
      <c r="G5" t="s">
        <v>378</v>
      </c>
    </row>
    <row r="6" spans="2:13" x14ac:dyDescent="0.3">
      <c r="B6" t="s">
        <v>360</v>
      </c>
      <c r="C6" s="82">
        <v>0.28714859437751006</v>
      </c>
      <c r="D6" s="82">
        <v>0.2649842271293375</v>
      </c>
      <c r="E6" s="82">
        <v>0.41266794625719766</v>
      </c>
      <c r="F6" s="82">
        <v>0.37926330150068216</v>
      </c>
      <c r="G6" s="82">
        <v>9.5183486238532108E-2</v>
      </c>
      <c r="I6" s="82"/>
      <c r="J6" s="82"/>
      <c r="K6" s="82"/>
      <c r="L6" s="82"/>
      <c r="M6" s="82"/>
    </row>
    <row r="7" spans="2:13" x14ac:dyDescent="0.3">
      <c r="B7" t="s">
        <v>361</v>
      </c>
      <c r="C7" s="82">
        <v>0.26907630522088355</v>
      </c>
      <c r="D7" s="82">
        <v>0.30599369085173495</v>
      </c>
      <c r="E7" s="82">
        <v>1.7274472168905951E-2</v>
      </c>
      <c r="F7" s="82">
        <v>0.12824010914051842</v>
      </c>
      <c r="G7" s="82">
        <v>0.14793577981651376</v>
      </c>
      <c r="I7" s="82"/>
      <c r="J7" s="82"/>
      <c r="K7" s="82"/>
      <c r="L7" s="82"/>
      <c r="M7" s="82"/>
    </row>
    <row r="8" spans="2:13" x14ac:dyDescent="0.3">
      <c r="B8" t="s">
        <v>362</v>
      </c>
      <c r="C8" s="82">
        <v>0.25301204819277107</v>
      </c>
      <c r="D8" s="82">
        <v>0.11987381703470029</v>
      </c>
      <c r="E8" s="82">
        <v>5.7581573896353161E-3</v>
      </c>
      <c r="F8" s="82">
        <v>1.3642564802182811E-2</v>
      </c>
      <c r="G8" s="82">
        <v>0.15940366972477063</v>
      </c>
      <c r="I8" s="82"/>
      <c r="J8" s="82"/>
      <c r="K8" s="82"/>
      <c r="L8" s="82"/>
      <c r="M8" s="82"/>
    </row>
    <row r="9" spans="2:13" x14ac:dyDescent="0.3">
      <c r="B9" t="s">
        <v>363</v>
      </c>
      <c r="C9" s="82">
        <v>7.6305220883534142E-2</v>
      </c>
      <c r="D9" s="82">
        <v>0.11356466876971606</v>
      </c>
      <c r="E9" s="82">
        <v>0.14971209213051823</v>
      </c>
      <c r="F9" s="82">
        <v>0.12687585266030016</v>
      </c>
      <c r="G9" s="82">
        <v>9.0596330275229356E-2</v>
      </c>
      <c r="I9" s="82"/>
      <c r="J9" s="82"/>
      <c r="K9" s="82"/>
      <c r="L9" s="82"/>
      <c r="M9" s="82"/>
    </row>
    <row r="10" spans="2:13" x14ac:dyDescent="0.3">
      <c r="B10" t="s">
        <v>364</v>
      </c>
      <c r="C10" s="82">
        <v>-1.0040160642570281E-2</v>
      </c>
      <c r="D10" s="82">
        <v>9.4637223974763388E-2</v>
      </c>
      <c r="E10" s="82">
        <v>0.15547024952015354</v>
      </c>
      <c r="F10" s="82">
        <v>0.14733969986357437</v>
      </c>
      <c r="G10" s="82">
        <v>0.20527522935779816</v>
      </c>
      <c r="I10" s="82"/>
      <c r="J10" s="82"/>
      <c r="K10" s="82"/>
      <c r="L10" s="82"/>
      <c r="M10" s="82"/>
    </row>
    <row r="11" spans="2:13" x14ac:dyDescent="0.3">
      <c r="B11" t="s">
        <v>365</v>
      </c>
      <c r="C11" s="82">
        <v>7.8313253012048195E-2</v>
      </c>
      <c r="D11" s="82">
        <v>3.4700315457413242E-2</v>
      </c>
      <c r="E11" s="82">
        <v>0.13627639155470248</v>
      </c>
      <c r="F11" s="82">
        <v>0.12414733969986358</v>
      </c>
      <c r="G11" s="82">
        <v>0.17660550458715596</v>
      </c>
      <c r="I11" s="82"/>
      <c r="J11" s="82"/>
      <c r="K11" s="82"/>
      <c r="L11" s="82"/>
      <c r="M11" s="82"/>
    </row>
    <row r="12" spans="2:13" x14ac:dyDescent="0.3">
      <c r="B12" t="s">
        <v>366</v>
      </c>
      <c r="C12" s="82">
        <v>4.6184738955823292E-2</v>
      </c>
      <c r="D12" s="82">
        <v>6.6246056782334375E-2</v>
      </c>
      <c r="E12" s="82">
        <v>0.12284069097888677</v>
      </c>
      <c r="F12" s="82">
        <v>8.0491132332878593E-2</v>
      </c>
      <c r="G12" s="82">
        <v>0.125</v>
      </c>
      <c r="I12" s="82"/>
      <c r="J12" s="82"/>
      <c r="K12" s="82"/>
      <c r="L12" s="82"/>
      <c r="M12" s="82"/>
    </row>
    <row r="13" spans="2:13" x14ac:dyDescent="0.3">
      <c r="L13" s="82"/>
    </row>
    <row r="18" spans="3:11" x14ac:dyDescent="0.3">
      <c r="K18" s="82"/>
    </row>
    <row r="19" spans="3:11" x14ac:dyDescent="0.3">
      <c r="K19" s="82"/>
    </row>
    <row r="20" spans="3:11" x14ac:dyDescent="0.3">
      <c r="C20" s="142"/>
      <c r="D20" s="142"/>
      <c r="E20" s="142"/>
      <c r="F20" s="142"/>
      <c r="G20" s="142"/>
      <c r="I20" s="82"/>
      <c r="K20" s="82"/>
    </row>
    <row r="21" spans="3:11" x14ac:dyDescent="0.3">
      <c r="C21" s="142"/>
      <c r="D21" s="142"/>
      <c r="E21" s="142"/>
      <c r="F21" s="142"/>
      <c r="G21" s="142"/>
      <c r="I21" s="82"/>
      <c r="K21" s="82"/>
    </row>
    <row r="22" spans="3:11" x14ac:dyDescent="0.3">
      <c r="C22" s="142"/>
      <c r="D22" s="142"/>
      <c r="E22" s="142"/>
      <c r="F22" s="142"/>
      <c r="G22" s="142"/>
      <c r="I22" s="82"/>
      <c r="K22" s="82"/>
    </row>
    <row r="23" spans="3:11" x14ac:dyDescent="0.3">
      <c r="C23" s="142"/>
      <c r="D23" s="142"/>
      <c r="E23" s="142"/>
      <c r="F23" s="142"/>
      <c r="G23" s="142"/>
      <c r="I23" s="82"/>
      <c r="K23" s="82"/>
    </row>
    <row r="24" spans="3:11" x14ac:dyDescent="0.3">
      <c r="C24" s="142"/>
      <c r="D24" s="142"/>
      <c r="E24" s="142"/>
      <c r="F24" s="142"/>
      <c r="G24" s="142"/>
      <c r="I24" s="82"/>
      <c r="K24" s="82"/>
    </row>
    <row r="25" spans="3:11" x14ac:dyDescent="0.3">
      <c r="C25" s="142"/>
      <c r="D25" s="142"/>
      <c r="E25" s="142"/>
      <c r="F25" s="142"/>
      <c r="G25" s="142"/>
      <c r="I25" s="82"/>
    </row>
    <row r="26" spans="3:11" x14ac:dyDescent="0.3">
      <c r="C26" s="142"/>
      <c r="D26" s="142"/>
      <c r="E26" s="142"/>
      <c r="F26" s="142"/>
      <c r="G26" s="142"/>
      <c r="I26" s="82"/>
    </row>
    <row r="27" spans="3:11" x14ac:dyDescent="0.3">
      <c r="C27" s="82"/>
      <c r="E27" s="134"/>
    </row>
    <row r="28" spans="3:11" x14ac:dyDescent="0.3">
      <c r="G28" s="144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7"/>
  <sheetViews>
    <sheetView workbookViewId="0">
      <selection activeCell="D41" sqref="D41"/>
    </sheetView>
  </sheetViews>
  <sheetFormatPr defaultRowHeight="14.4" x14ac:dyDescent="0.3"/>
  <cols>
    <col min="2" max="2" width="22.6640625" customWidth="1"/>
    <col min="3" max="4" width="10.109375" bestFit="1" customWidth="1"/>
  </cols>
  <sheetData>
    <row r="1" spans="2:11" ht="15.6" x14ac:dyDescent="0.3">
      <c r="B1" s="135" t="s">
        <v>349</v>
      </c>
    </row>
    <row r="2" spans="2:11" ht="15.6" x14ac:dyDescent="0.3">
      <c r="B2" s="135" t="s">
        <v>380</v>
      </c>
    </row>
    <row r="3" spans="2:11" ht="15.6" x14ac:dyDescent="0.3">
      <c r="B3" s="135" t="s">
        <v>309</v>
      </c>
    </row>
    <row r="4" spans="2:11" ht="15.6" x14ac:dyDescent="0.3">
      <c r="B4" s="135" t="s">
        <v>339</v>
      </c>
    </row>
    <row r="5" spans="2:11" x14ac:dyDescent="0.3">
      <c r="C5">
        <v>2020</v>
      </c>
      <c r="D5" t="s">
        <v>378</v>
      </c>
    </row>
    <row r="6" spans="2:11" x14ac:dyDescent="0.3">
      <c r="B6" s="65" t="s">
        <v>360</v>
      </c>
      <c r="C6" s="65">
        <v>7</v>
      </c>
      <c r="D6" s="68">
        <v>-1.1946107918999971</v>
      </c>
      <c r="E6" s="141"/>
      <c r="G6" s="143"/>
      <c r="I6" s="142"/>
      <c r="K6" s="144"/>
    </row>
    <row r="7" spans="2:11" x14ac:dyDescent="0.3">
      <c r="B7" t="s">
        <v>362</v>
      </c>
      <c r="C7">
        <v>8.5</v>
      </c>
      <c r="D7" s="9">
        <v>37.059468417600037</v>
      </c>
      <c r="E7" s="141"/>
      <c r="G7" s="143"/>
      <c r="I7" s="142"/>
      <c r="K7" s="144"/>
    </row>
    <row r="8" spans="2:11" x14ac:dyDescent="0.3">
      <c r="B8" t="s">
        <v>361</v>
      </c>
      <c r="C8">
        <v>10.9</v>
      </c>
      <c r="D8" s="9">
        <v>76.732828928100034</v>
      </c>
      <c r="E8" s="141"/>
      <c r="G8" s="143"/>
      <c r="I8" s="142"/>
      <c r="K8" s="144"/>
    </row>
    <row r="9" spans="2:11" x14ac:dyDescent="0.3">
      <c r="B9" t="s">
        <v>366</v>
      </c>
      <c r="C9">
        <v>24.2</v>
      </c>
      <c r="D9" s="9">
        <v>0.80240320159998824</v>
      </c>
      <c r="E9" s="141"/>
      <c r="G9" s="143"/>
      <c r="I9" s="142"/>
      <c r="K9" s="144"/>
    </row>
    <row r="10" spans="2:11" x14ac:dyDescent="0.3">
      <c r="B10" t="s">
        <v>363</v>
      </c>
      <c r="C10">
        <v>29</v>
      </c>
      <c r="D10" s="9">
        <v>0</v>
      </c>
      <c r="E10" s="132"/>
      <c r="G10" s="143"/>
      <c r="I10" s="142"/>
      <c r="K10" s="144"/>
    </row>
    <row r="11" spans="2:11" x14ac:dyDescent="0.3">
      <c r="B11" t="s">
        <v>365</v>
      </c>
      <c r="C11">
        <v>38</v>
      </c>
      <c r="D11" s="9">
        <v>-6.6285568479000023</v>
      </c>
      <c r="E11" s="141"/>
      <c r="G11" s="143"/>
      <c r="I11" s="142"/>
      <c r="K11" s="144"/>
    </row>
    <row r="12" spans="2:11" x14ac:dyDescent="0.3">
      <c r="B12" t="s">
        <v>364</v>
      </c>
      <c r="C12">
        <v>51.7</v>
      </c>
      <c r="D12" s="9">
        <v>19.251860062499972</v>
      </c>
      <c r="E12" s="141"/>
      <c r="G12" s="143"/>
      <c r="I12" s="142"/>
      <c r="K12" s="144"/>
    </row>
    <row r="30" spans="2:7" x14ac:dyDescent="0.3">
      <c r="C30" t="s">
        <v>386</v>
      </c>
      <c r="D30" t="s">
        <v>385</v>
      </c>
      <c r="E30" t="s">
        <v>384</v>
      </c>
      <c r="F30">
        <v>2020</v>
      </c>
      <c r="G30" t="s">
        <v>386</v>
      </c>
    </row>
    <row r="31" spans="2:7" x14ac:dyDescent="0.3">
      <c r="B31" t="s">
        <v>387</v>
      </c>
      <c r="C31">
        <v>-0.7</v>
      </c>
      <c r="D31">
        <v>4.5999999999999996</v>
      </c>
      <c r="E31">
        <v>1.1000000000000001</v>
      </c>
      <c r="G31">
        <v>-0.3</v>
      </c>
    </row>
    <row r="32" spans="2:7" x14ac:dyDescent="0.3">
      <c r="B32" t="s">
        <v>388</v>
      </c>
      <c r="D32">
        <v>3.9</v>
      </c>
      <c r="E32">
        <v>5.4</v>
      </c>
      <c r="F32">
        <v>7</v>
      </c>
    </row>
    <row r="34" spans="4:6" x14ac:dyDescent="0.3">
      <c r="D34">
        <v>1.0389999999999999</v>
      </c>
      <c r="E34">
        <v>1.054</v>
      </c>
    </row>
    <row r="35" spans="4:6" x14ac:dyDescent="0.3">
      <c r="D35">
        <f>D34*D34</f>
        <v>1.0795209999999997</v>
      </c>
      <c r="E35">
        <f>E34^(4/3)</f>
        <v>1.072640394081668</v>
      </c>
    </row>
    <row r="37" spans="4:6" x14ac:dyDescent="0.3">
      <c r="F37" s="3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zoomScale="115" zoomScaleNormal="115" workbookViewId="0">
      <selection activeCell="C25" sqref="C25"/>
    </sheetView>
  </sheetViews>
  <sheetFormatPr defaultRowHeight="14.4" x14ac:dyDescent="0.3"/>
  <cols>
    <col min="2" max="2" width="26.109375" customWidth="1"/>
    <col min="3" max="3" width="27" customWidth="1"/>
    <col min="4" max="4" width="11.109375" bestFit="1" customWidth="1"/>
    <col min="5" max="5" width="11.109375" customWidth="1"/>
    <col min="7" max="7" width="11.5546875" customWidth="1"/>
    <col min="8" max="8" width="12.5546875" customWidth="1"/>
    <col min="9" max="9" width="11.109375" bestFit="1" customWidth="1"/>
  </cols>
  <sheetData>
    <row r="1" spans="2:10" x14ac:dyDescent="0.3">
      <c r="B1" t="s">
        <v>350</v>
      </c>
      <c r="F1" s="83"/>
      <c r="G1" s="83"/>
      <c r="H1" s="83"/>
      <c r="I1" s="83"/>
      <c r="J1" s="83"/>
    </row>
    <row r="2" spans="2:10" x14ac:dyDescent="0.3">
      <c r="B2" t="s">
        <v>347</v>
      </c>
      <c r="F2" s="83"/>
      <c r="G2" s="137"/>
      <c r="H2" s="137"/>
      <c r="I2" s="137"/>
      <c r="J2" s="83"/>
    </row>
    <row r="3" spans="2:10" x14ac:dyDescent="0.3">
      <c r="B3" t="s">
        <v>309</v>
      </c>
      <c r="F3" s="83"/>
      <c r="G3" s="83"/>
      <c r="H3" s="83"/>
      <c r="I3" s="83"/>
      <c r="J3" s="83"/>
    </row>
    <row r="4" spans="2:10" x14ac:dyDescent="0.3">
      <c r="B4" t="s">
        <v>339</v>
      </c>
      <c r="F4" s="83"/>
      <c r="G4" s="83"/>
      <c r="H4" s="83"/>
      <c r="I4" s="83"/>
      <c r="J4" s="83"/>
    </row>
    <row r="6" spans="2:10" x14ac:dyDescent="0.3">
      <c r="D6" s="83"/>
      <c r="E6" s="83"/>
      <c r="F6" s="83"/>
    </row>
    <row r="7" spans="2:10" x14ac:dyDescent="0.3">
      <c r="C7" t="s">
        <v>372</v>
      </c>
      <c r="D7" t="s">
        <v>373</v>
      </c>
      <c r="E7" s="83" t="s">
        <v>358</v>
      </c>
      <c r="F7" t="s">
        <v>357</v>
      </c>
      <c r="G7" t="s">
        <v>356</v>
      </c>
      <c r="H7" t="s">
        <v>359</v>
      </c>
      <c r="I7" t="s">
        <v>378</v>
      </c>
    </row>
    <row r="8" spans="2:10" x14ac:dyDescent="0.3">
      <c r="B8" t="s">
        <v>208</v>
      </c>
      <c r="C8" s="82">
        <v>0.42782136350878214</v>
      </c>
      <c r="D8" s="82">
        <v>0.41590983763235723</v>
      </c>
      <c r="E8" s="82">
        <v>0.46712592352020349</v>
      </c>
      <c r="F8" s="82">
        <v>0.49051616333058973</v>
      </c>
      <c r="G8" s="82">
        <v>0.53851739624362283</v>
      </c>
      <c r="H8" s="136">
        <v>0.53211216311464704</v>
      </c>
      <c r="I8" s="82">
        <v>0.46818637601609725</v>
      </c>
    </row>
    <row r="9" spans="2:10" x14ac:dyDescent="0.3">
      <c r="B9" t="s">
        <v>322</v>
      </c>
      <c r="C9" s="82">
        <v>0.20230326678342092</v>
      </c>
      <c r="D9" s="82">
        <v>0.20634306952002196</v>
      </c>
      <c r="E9" s="82">
        <v>0.2066962655277636</v>
      </c>
      <c r="F9" s="82">
        <v>0.18157718024388178</v>
      </c>
      <c r="G9" s="82">
        <v>0.16869166179983053</v>
      </c>
      <c r="H9" s="136">
        <v>0.14571545335859151</v>
      </c>
      <c r="I9" s="82">
        <v>0.15874254938146098</v>
      </c>
    </row>
    <row r="10" spans="2:10" x14ac:dyDescent="0.3">
      <c r="B10" t="s">
        <v>205</v>
      </c>
      <c r="C10" s="82">
        <v>0.15403979374136004</v>
      </c>
      <c r="D10" s="82">
        <v>0.14499445039532932</v>
      </c>
      <c r="E10" s="82">
        <v>0.11251397801918232</v>
      </c>
      <c r="F10" s="82">
        <v>0.11607348906448872</v>
      </c>
      <c r="G10" s="82">
        <v>0.10387906931923939</v>
      </c>
      <c r="H10" s="136">
        <v>5.2407526012760546E-2</v>
      </c>
      <c r="I10" s="82">
        <v>4.5102454303126045E-2</v>
      </c>
    </row>
    <row r="11" spans="2:10" x14ac:dyDescent="0.3">
      <c r="B11" t="s">
        <v>209</v>
      </c>
      <c r="C11" s="82">
        <v>0.11292922405413298</v>
      </c>
      <c r="D11" s="82">
        <v>0.1481453974832001</v>
      </c>
      <c r="E11" s="82">
        <v>0.12474839014731119</v>
      </c>
      <c r="F11" s="82">
        <v>0.1102913938981555</v>
      </c>
      <c r="G11" s="82">
        <v>9.0286447401476025E-2</v>
      </c>
      <c r="H11" s="136">
        <v>8.3443981808155321E-2</v>
      </c>
      <c r="I11" s="82">
        <v>8.0194728699334708E-2</v>
      </c>
    </row>
    <row r="12" spans="2:10" x14ac:dyDescent="0.3">
      <c r="B12" t="s">
        <v>206</v>
      </c>
      <c r="C12" s="82">
        <v>3.718270804904597E-2</v>
      </c>
      <c r="D12" s="82">
        <v>3.8709020212808691E-2</v>
      </c>
      <c r="E12" s="82">
        <v>3.2926079671733575E-2</v>
      </c>
      <c r="F12" s="82">
        <v>4.3817374927815511E-2</v>
      </c>
      <c r="G12" s="82">
        <v>3.8132175677891907E-2</v>
      </c>
      <c r="H12" s="136">
        <v>2.9370282259223852E-2</v>
      </c>
      <c r="I12" s="82">
        <v>7.0525439335989468E-2</v>
      </c>
    </row>
    <row r="13" spans="2:10" x14ac:dyDescent="0.3">
      <c r="B13" t="s">
        <v>207</v>
      </c>
      <c r="C13" s="82">
        <v>8.855644880952241E-3</v>
      </c>
      <c r="D13" s="82">
        <v>9.7934247125475663E-3</v>
      </c>
      <c r="E13" s="82">
        <v>1.8429476925053374E-2</v>
      </c>
      <c r="F13" s="82">
        <v>9.815126025336381E-3</v>
      </c>
      <c r="G13" s="82">
        <v>5.203937948357348E-3</v>
      </c>
      <c r="H13" s="136">
        <v>4.7579658705526242E-3</v>
      </c>
      <c r="I13" s="82">
        <v>7.3486149861690083E-3</v>
      </c>
    </row>
    <row r="14" spans="2:10" x14ac:dyDescent="0.3">
      <c r="B14" t="s">
        <v>210</v>
      </c>
      <c r="C14" s="82">
        <v>5.6867998982305712E-2</v>
      </c>
      <c r="D14" s="82">
        <v>3.610480004373523E-2</v>
      </c>
      <c r="E14" s="82">
        <v>3.7559886188752452E-2</v>
      </c>
      <c r="F14" s="82">
        <v>4.7909272509732398E-2</v>
      </c>
      <c r="G14" s="82">
        <v>5.5289311609581934E-2</v>
      </c>
      <c r="H14" s="136">
        <v>0.15</v>
      </c>
      <c r="I14" s="82">
        <v>0.17</v>
      </c>
    </row>
    <row r="15" spans="2:10" x14ac:dyDescent="0.3">
      <c r="C15" s="9"/>
    </row>
    <row r="16" spans="2:10" x14ac:dyDescent="0.3">
      <c r="C16" s="9"/>
    </row>
    <row r="18" spans="3:5" x14ac:dyDescent="0.3">
      <c r="C18" s="9"/>
    </row>
    <row r="19" spans="3:5" x14ac:dyDescent="0.3">
      <c r="C19" s="9"/>
    </row>
    <row r="20" spans="3:5" x14ac:dyDescent="0.3">
      <c r="C20" s="9"/>
      <c r="D20" s="82"/>
    </row>
    <row r="21" spans="3:5" x14ac:dyDescent="0.3">
      <c r="D21" s="82"/>
    </row>
    <row r="22" spans="3:5" x14ac:dyDescent="0.3">
      <c r="E22" s="82"/>
    </row>
    <row r="23" spans="3:5" x14ac:dyDescent="0.3">
      <c r="E23" s="82"/>
    </row>
    <row r="25" spans="3:5" x14ac:dyDescent="0.3">
      <c r="D25" s="82"/>
    </row>
    <row r="26" spans="3:5" x14ac:dyDescent="0.3">
      <c r="D26" s="82"/>
    </row>
    <row r="27" spans="3:5" x14ac:dyDescent="0.3">
      <c r="E27" s="82"/>
    </row>
    <row r="28" spans="3:5" x14ac:dyDescent="0.3">
      <c r="E28" s="82"/>
    </row>
    <row r="29" spans="3:5" x14ac:dyDescent="0.3">
      <c r="D29" s="82"/>
    </row>
    <row r="30" spans="3:5" x14ac:dyDescent="0.3">
      <c r="D30" s="82"/>
    </row>
    <row r="31" spans="3:5" x14ac:dyDescent="0.3">
      <c r="D31" s="82"/>
      <c r="E31" s="82"/>
    </row>
    <row r="32" spans="3:5" x14ac:dyDescent="0.3">
      <c r="D32" s="82"/>
      <c r="E32" s="82"/>
    </row>
    <row r="33" spans="4:5" x14ac:dyDescent="0.3">
      <c r="D33" s="82"/>
      <c r="E33" s="82"/>
    </row>
    <row r="34" spans="4:5" x14ac:dyDescent="0.3">
      <c r="D34" s="82"/>
      <c r="E34" s="82"/>
    </row>
    <row r="35" spans="4:5" x14ac:dyDescent="0.3">
      <c r="E35" s="82"/>
    </row>
    <row r="36" spans="4:5" x14ac:dyDescent="0.3">
      <c r="E36" s="82"/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zoomScale="115" zoomScaleNormal="115" workbookViewId="0">
      <selection activeCell="U6" sqref="U6:U8"/>
    </sheetView>
  </sheetViews>
  <sheetFormatPr defaultRowHeight="14.4" x14ac:dyDescent="0.3"/>
  <cols>
    <col min="1" max="1" width="26.109375" customWidth="1"/>
    <col min="6" max="6" width="4.5546875" customWidth="1"/>
    <col min="7" max="7" width="15.33203125" customWidth="1"/>
    <col min="8" max="8" width="11.109375" bestFit="1" customWidth="1"/>
    <col min="9" max="9" width="11.109375" customWidth="1"/>
    <col min="15" max="15" width="10.109375" customWidth="1"/>
  </cols>
  <sheetData>
    <row r="1" spans="1:21" x14ac:dyDescent="0.3">
      <c r="A1" t="s">
        <v>351</v>
      </c>
    </row>
    <row r="2" spans="1:21" x14ac:dyDescent="0.3">
      <c r="A2" t="s">
        <v>101</v>
      </c>
    </row>
    <row r="3" spans="1:21" x14ac:dyDescent="0.3">
      <c r="A3" t="s">
        <v>338</v>
      </c>
    </row>
    <row r="4" spans="1:21" x14ac:dyDescent="0.3">
      <c r="A4" t="s">
        <v>339</v>
      </c>
    </row>
    <row r="5" spans="1:21" x14ac:dyDescent="0.3">
      <c r="B5" t="s">
        <v>38</v>
      </c>
      <c r="C5" t="s">
        <v>39</v>
      </c>
      <c r="D5" t="s">
        <v>48</v>
      </c>
      <c r="E5" t="s">
        <v>68</v>
      </c>
      <c r="F5" t="s">
        <v>76</v>
      </c>
      <c r="G5" t="s">
        <v>85</v>
      </c>
      <c r="H5" t="s">
        <v>103</v>
      </c>
      <c r="I5" t="s">
        <v>196</v>
      </c>
      <c r="J5" t="s">
        <v>204</v>
      </c>
      <c r="K5" t="s">
        <v>213</v>
      </c>
      <c r="L5" t="s">
        <v>214</v>
      </c>
      <c r="M5" t="s">
        <v>216</v>
      </c>
      <c r="N5" t="s">
        <v>225</v>
      </c>
      <c r="O5" t="s">
        <v>227</v>
      </c>
      <c r="P5" t="s">
        <v>319</v>
      </c>
      <c r="Q5" t="s">
        <v>324</v>
      </c>
      <c r="R5" t="s">
        <v>340</v>
      </c>
      <c r="S5" t="s">
        <v>355</v>
      </c>
      <c r="T5" t="s">
        <v>369</v>
      </c>
      <c r="U5" t="s">
        <v>377</v>
      </c>
    </row>
    <row r="6" spans="1:21" x14ac:dyDescent="0.3">
      <c r="A6" t="s">
        <v>224</v>
      </c>
      <c r="B6" s="9">
        <v>-3.056616113</v>
      </c>
      <c r="C6" s="9">
        <v>-0.2</v>
      </c>
      <c r="D6" s="9">
        <v>-0.20922751863999967</v>
      </c>
      <c r="E6" s="9">
        <v>-1.2327410903200007</v>
      </c>
      <c r="F6" s="9">
        <v>4.630830419999999E-2</v>
      </c>
      <c r="G6" s="9">
        <v>0.87938478684999988</v>
      </c>
      <c r="H6" s="9">
        <v>-4.6050901409999997E-2</v>
      </c>
      <c r="I6" s="9">
        <v>0.27496622512999991</v>
      </c>
      <c r="J6" s="9">
        <v>1.5757083574400002</v>
      </c>
      <c r="K6" s="9">
        <v>2.8100939680199994</v>
      </c>
      <c r="L6" s="9">
        <v>1.6487807066799998</v>
      </c>
      <c r="M6" s="9">
        <v>2.5168578474240255</v>
      </c>
      <c r="N6" s="9">
        <v>14.4704299385205</v>
      </c>
      <c r="O6" s="9">
        <v>3.4698531628442244</v>
      </c>
      <c r="P6" s="9">
        <v>0.63588089904067502</v>
      </c>
      <c r="Q6" s="9">
        <v>1.324509235894</v>
      </c>
      <c r="R6" s="9">
        <v>1.1000000000000001</v>
      </c>
      <c r="S6" s="9">
        <v>2.4271608309810002</v>
      </c>
      <c r="T6" s="9">
        <v>6.1913783694999998</v>
      </c>
      <c r="U6" s="9">
        <v>7.3496252429510003</v>
      </c>
    </row>
    <row r="7" spans="1:21" x14ac:dyDescent="0.3">
      <c r="A7" t="s">
        <v>29</v>
      </c>
      <c r="B7" s="9">
        <v>0.118696317</v>
      </c>
      <c r="C7" s="9">
        <v>5.9265346840000011E-2</v>
      </c>
      <c r="D7" s="9">
        <v>3.5787458930000016E-2</v>
      </c>
      <c r="E7" s="9">
        <v>2.8139073999999986E-2</v>
      </c>
      <c r="F7" s="9">
        <v>0.11513857215999999</v>
      </c>
      <c r="G7" s="9">
        <v>1.0302650895599998</v>
      </c>
      <c r="H7" s="9">
        <v>2.7819702500000001E-2</v>
      </c>
      <c r="I7" s="9">
        <v>0.33876174780000001</v>
      </c>
      <c r="J7" s="9">
        <v>1.6112191124000002</v>
      </c>
      <c r="K7" s="9">
        <v>3.6185042562199996</v>
      </c>
      <c r="L7" s="9">
        <v>1.7719783505699997</v>
      </c>
      <c r="M7" s="9">
        <v>2.7404963844280754</v>
      </c>
      <c r="N7" s="9">
        <v>14.501336139820101</v>
      </c>
      <c r="O7" s="9">
        <v>3.8304832614463495</v>
      </c>
      <c r="P7" s="9">
        <v>0.806741876961375</v>
      </c>
      <c r="Q7" s="9">
        <v>1.9031012137079999</v>
      </c>
      <c r="R7" s="9">
        <v>2.8</v>
      </c>
      <c r="S7" s="9">
        <v>3.1633373004259999</v>
      </c>
      <c r="T7" s="9">
        <v>6.845296053937</v>
      </c>
      <c r="U7" s="9">
        <v>7.5498043714390004</v>
      </c>
    </row>
    <row r="8" spans="1:21" x14ac:dyDescent="0.3">
      <c r="A8" t="s">
        <v>30</v>
      </c>
      <c r="B8" s="9">
        <v>3.17531243</v>
      </c>
      <c r="C8" s="9">
        <v>0.21666780615</v>
      </c>
      <c r="D8" s="9">
        <v>0.24501497756999946</v>
      </c>
      <c r="E8" s="9">
        <v>1.2608801643200005</v>
      </c>
      <c r="F8" s="9">
        <v>6.8830267959999997E-2</v>
      </c>
      <c r="G8" s="9">
        <v>0.15088030271</v>
      </c>
      <c r="H8" s="9">
        <v>7.3870603909999999E-2</v>
      </c>
      <c r="I8" s="9">
        <v>6.3795522669999993E-2</v>
      </c>
      <c r="J8" s="9">
        <v>3.5510754959999995E-2</v>
      </c>
      <c r="K8" s="9">
        <v>0.80841028820000005</v>
      </c>
      <c r="L8" s="9">
        <v>0.12319764388999999</v>
      </c>
      <c r="M8" s="9">
        <v>0.22363853700404998</v>
      </c>
      <c r="N8" s="9">
        <v>3.0906201299600006E-2</v>
      </c>
      <c r="O8" s="9">
        <v>0.36063009860212497</v>
      </c>
      <c r="P8" s="9">
        <v>0.17086097792070001</v>
      </c>
      <c r="Q8" s="9">
        <v>0.57859197781399996</v>
      </c>
      <c r="R8" s="9">
        <v>1.7</v>
      </c>
      <c r="S8" s="9">
        <v>0.73617646944399995</v>
      </c>
      <c r="T8" s="9">
        <v>0.65391768443700005</v>
      </c>
      <c r="U8" s="9">
        <v>0.20017912848800001</v>
      </c>
    </row>
    <row r="9" spans="1:21" x14ac:dyDescent="0.3">
      <c r="A9" t="s">
        <v>223</v>
      </c>
      <c r="B9" s="9"/>
      <c r="C9" s="9">
        <v>-1.9477005140899963</v>
      </c>
      <c r="D9" s="9">
        <v>0.12092151648999788</v>
      </c>
      <c r="E9" s="9">
        <v>-0.69075183311999722</v>
      </c>
      <c r="F9" s="9">
        <v>0.42924285769999915</v>
      </c>
      <c r="G9" s="9">
        <v>1.0427241605399939</v>
      </c>
      <c r="H9" s="9">
        <v>0.44768891647000419</v>
      </c>
      <c r="I9" s="9">
        <v>0.18604293105000033</v>
      </c>
      <c r="J9" s="9">
        <v>1.9925698163600027</v>
      </c>
      <c r="K9" s="9">
        <v>2.9647832152799927</v>
      </c>
      <c r="L9" s="9">
        <v>4.2435108381985014</v>
      </c>
      <c r="M9" s="9">
        <v>1.7794508669709794</v>
      </c>
      <c r="N9" s="9">
        <v>14.199483211432144</v>
      </c>
      <c r="O9" s="9">
        <v>3.4350299339244592</v>
      </c>
      <c r="P9" s="9">
        <v>0.7429487508735183</v>
      </c>
      <c r="Q9" s="9">
        <v>-0.64257699656239853</v>
      </c>
      <c r="R9" s="9">
        <v>1.9</v>
      </c>
      <c r="S9" s="9">
        <v>5.8136313169092002</v>
      </c>
      <c r="T9" s="9">
        <v>6.1273624948748999</v>
      </c>
      <c r="U9" s="9">
        <v>8.0660907367486079</v>
      </c>
    </row>
    <row r="17" spans="2:9" x14ac:dyDescent="0.3">
      <c r="B17" s="9"/>
      <c r="C17" s="9"/>
      <c r="D17" s="9"/>
      <c r="E17" s="9"/>
      <c r="F17" s="9"/>
      <c r="G17" s="9"/>
    </row>
    <row r="18" spans="2:9" x14ac:dyDescent="0.3">
      <c r="B18" s="9"/>
      <c r="C18" s="9"/>
      <c r="D18" s="9"/>
      <c r="E18" s="9"/>
      <c r="F18" s="9"/>
      <c r="G18" s="9"/>
    </row>
    <row r="19" spans="2:9" x14ac:dyDescent="0.3">
      <c r="B19" s="9"/>
      <c r="C19" s="9"/>
      <c r="D19" s="9"/>
      <c r="E19" s="9"/>
      <c r="F19" s="9"/>
      <c r="G19" s="9"/>
    </row>
    <row r="20" spans="2:9" x14ac:dyDescent="0.3">
      <c r="B20" s="9"/>
      <c r="C20" s="9"/>
      <c r="D20" s="9"/>
      <c r="E20" s="9"/>
      <c r="F20" s="9"/>
      <c r="G20" s="9"/>
    </row>
    <row r="21" spans="2:9" x14ac:dyDescent="0.3">
      <c r="B21" s="9"/>
      <c r="C21" s="9"/>
      <c r="D21" s="9"/>
      <c r="E21" s="9"/>
      <c r="F21" s="9"/>
      <c r="G21" s="9"/>
    </row>
    <row r="22" spans="2:9" x14ac:dyDescent="0.3">
      <c r="B22" s="9"/>
      <c r="C22" s="9"/>
      <c r="D22" s="9"/>
      <c r="E22" s="9"/>
      <c r="F22" s="9"/>
      <c r="G22" s="9"/>
    </row>
    <row r="23" spans="2:9" x14ac:dyDescent="0.3">
      <c r="B23" s="9"/>
      <c r="C23" s="9"/>
      <c r="D23" s="9"/>
      <c r="E23" s="9"/>
      <c r="F23" s="9"/>
      <c r="G23" s="9"/>
    </row>
    <row r="24" spans="2:9" x14ac:dyDescent="0.3">
      <c r="B24" s="9"/>
      <c r="C24" s="9"/>
      <c r="D24" s="9"/>
      <c r="E24" s="9"/>
      <c r="F24" s="9"/>
      <c r="G24" s="9"/>
    </row>
    <row r="25" spans="2:9" x14ac:dyDescent="0.3">
      <c r="B25" s="9"/>
      <c r="C25" s="9"/>
      <c r="D25" s="9"/>
      <c r="E25" s="9"/>
      <c r="F25" s="9"/>
      <c r="G25" s="9"/>
    </row>
    <row r="26" spans="2:9" x14ac:dyDescent="0.3">
      <c r="B26" s="9"/>
      <c r="C26" s="9"/>
      <c r="D26" s="9"/>
      <c r="E26" s="9"/>
      <c r="F26" s="9"/>
      <c r="G26" s="9"/>
    </row>
    <row r="31" spans="2:9" x14ac:dyDescent="0.3">
      <c r="H31" s="125"/>
      <c r="I31" s="125"/>
    </row>
    <row r="32" spans="2:9" x14ac:dyDescent="0.3">
      <c r="H32" s="82"/>
      <c r="I32" s="82"/>
    </row>
    <row r="33" spans="8:9" x14ac:dyDescent="0.3">
      <c r="H33" s="82"/>
      <c r="I33" s="82"/>
    </row>
    <row r="34" spans="8:9" x14ac:dyDescent="0.3">
      <c r="H34" s="82"/>
      <c r="I34" s="82"/>
    </row>
    <row r="35" spans="8:9" x14ac:dyDescent="0.3">
      <c r="H35" s="82"/>
      <c r="I35" s="82"/>
    </row>
    <row r="36" spans="8:9" x14ac:dyDescent="0.3">
      <c r="H36" s="82"/>
      <c r="I36" s="82"/>
    </row>
    <row r="37" spans="8:9" x14ac:dyDescent="0.3">
      <c r="H37" s="82"/>
      <c r="I37" s="82"/>
    </row>
    <row r="38" spans="8:9" x14ac:dyDescent="0.3">
      <c r="H38" s="82"/>
      <c r="I38" s="82"/>
    </row>
    <row r="50" spans="4:5" x14ac:dyDescent="0.3">
      <c r="D50" s="82"/>
      <c r="E50" s="82"/>
    </row>
    <row r="51" spans="4:5" x14ac:dyDescent="0.3">
      <c r="D51" s="82"/>
      <c r="E51" s="82"/>
    </row>
    <row r="52" spans="4:5" x14ac:dyDescent="0.3">
      <c r="D52" s="82"/>
      <c r="E52" s="82"/>
    </row>
    <row r="53" spans="4:5" x14ac:dyDescent="0.3">
      <c r="D53" s="82"/>
      <c r="E53" s="82"/>
    </row>
    <row r="54" spans="4:5" x14ac:dyDescent="0.3">
      <c r="D54" s="82"/>
      <c r="E54" s="82"/>
    </row>
    <row r="56" spans="4:5" x14ac:dyDescent="0.3">
      <c r="D56" s="82"/>
      <c r="E56" s="82"/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4"/>
  <sheetViews>
    <sheetView zoomScale="115" zoomScaleNormal="115" workbookViewId="0">
      <selection activeCell="O16" sqref="O16"/>
    </sheetView>
  </sheetViews>
  <sheetFormatPr defaultRowHeight="14.4" x14ac:dyDescent="0.3"/>
  <cols>
    <col min="2" max="2" width="22.6640625" customWidth="1"/>
    <col min="3" max="3" width="10.6640625" customWidth="1"/>
    <col min="4" max="4" width="11.5546875" customWidth="1"/>
    <col min="6" max="6" width="10.88671875" customWidth="1"/>
    <col min="7" max="7" width="10" customWidth="1"/>
  </cols>
  <sheetData>
    <row r="1" spans="2:15" x14ac:dyDescent="0.3">
      <c r="B1" t="s">
        <v>352</v>
      </c>
    </row>
    <row r="2" spans="2:15" x14ac:dyDescent="0.3">
      <c r="B2" t="s">
        <v>102</v>
      </c>
    </row>
    <row r="3" spans="2:15" x14ac:dyDescent="0.3">
      <c r="B3" t="s">
        <v>338</v>
      </c>
    </row>
    <row r="4" spans="2:15" x14ac:dyDescent="0.3">
      <c r="B4" t="s">
        <v>339</v>
      </c>
    </row>
    <row r="5" spans="2:15" x14ac:dyDescent="0.3">
      <c r="B5" t="s">
        <v>21</v>
      </c>
    </row>
    <row r="6" spans="2:15" x14ac:dyDescent="0.3">
      <c r="C6" t="s">
        <v>204</v>
      </c>
      <c r="D6" t="s">
        <v>213</v>
      </c>
      <c r="E6" t="s">
        <v>214</v>
      </c>
      <c r="F6" t="s">
        <v>216</v>
      </c>
      <c r="G6" t="s">
        <v>225</v>
      </c>
      <c r="H6" t="s">
        <v>227</v>
      </c>
      <c r="I6" t="s">
        <v>319</v>
      </c>
      <c r="J6" t="s">
        <v>324</v>
      </c>
      <c r="K6" t="s">
        <v>336</v>
      </c>
      <c r="L6" t="s">
        <v>340</v>
      </c>
      <c r="M6" t="s">
        <v>355</v>
      </c>
      <c r="N6" t="s">
        <v>369</v>
      </c>
      <c r="O6" t="s">
        <v>377</v>
      </c>
    </row>
    <row r="7" spans="2:15" x14ac:dyDescent="0.3">
      <c r="B7" t="s">
        <v>82</v>
      </c>
      <c r="C7" s="9">
        <v>10882.39874112</v>
      </c>
      <c r="D7" s="9">
        <v>13712.813329979999</v>
      </c>
      <c r="E7" s="9">
        <v>17066.946402018501</v>
      </c>
      <c r="F7" s="9">
        <v>20166.843908739473</v>
      </c>
      <c r="G7" s="9">
        <v>34587.171769401626</v>
      </c>
      <c r="H7" s="9">
        <v>37713.289699946079</v>
      </c>
      <c r="I7" s="9">
        <v>43178.355837959592</v>
      </c>
      <c r="J7" s="9">
        <v>45276.498047897199</v>
      </c>
      <c r="K7" s="9">
        <v>46195.374129715703</v>
      </c>
      <c r="L7" s="9">
        <v>47561.716668923997</v>
      </c>
      <c r="M7" s="9">
        <v>51542.941565941401</v>
      </c>
      <c r="N7" s="9">
        <v>53818.851231049601</v>
      </c>
      <c r="O7">
        <v>58333.114386542002</v>
      </c>
    </row>
    <row r="8" spans="2:15" x14ac:dyDescent="0.3">
      <c r="B8" t="s">
        <v>89</v>
      </c>
      <c r="C8" s="9">
        <v>5033.96717223</v>
      </c>
      <c r="D8" s="9">
        <v>5051.9027311999998</v>
      </c>
      <c r="E8" s="9">
        <v>5281.4756513299999</v>
      </c>
      <c r="F8" s="9">
        <v>5138.1358718800002</v>
      </c>
      <c r="G8" s="9">
        <v>4959.0376426000003</v>
      </c>
      <c r="H8" s="9">
        <v>5350.3478276200003</v>
      </c>
      <c r="I8" s="9">
        <v>5471.92078821</v>
      </c>
      <c r="J8" s="9">
        <v>6192.7543765600003</v>
      </c>
      <c r="K8" s="9">
        <v>5854.58718159</v>
      </c>
      <c r="L8" s="9">
        <v>6413.2687857600004</v>
      </c>
      <c r="M8" s="9">
        <v>6758.8126282499998</v>
      </c>
      <c r="N8" s="9">
        <v>7317.8494938420499</v>
      </c>
      <c r="O8">
        <v>7303.7781553189598</v>
      </c>
    </row>
    <row r="9" spans="2:15" x14ac:dyDescent="0.3">
      <c r="B9" t="s">
        <v>44</v>
      </c>
      <c r="C9" s="9">
        <v>448.57389260000002</v>
      </c>
      <c r="D9" s="9">
        <v>378.21350988</v>
      </c>
      <c r="E9" s="9">
        <v>358.74869773</v>
      </c>
      <c r="F9" s="9">
        <v>340.22197001999996</v>
      </c>
      <c r="G9" s="9">
        <v>362.47561457999996</v>
      </c>
      <c r="H9" s="9">
        <v>398.43976782999999</v>
      </c>
      <c r="I9" s="9">
        <v>413.87448864999999</v>
      </c>
      <c r="J9" s="9">
        <v>437.91367087999998</v>
      </c>
      <c r="K9" s="9"/>
      <c r="L9" s="9"/>
      <c r="M9" s="9"/>
      <c r="N9" s="9"/>
    </row>
    <row r="10" spans="2:15" x14ac:dyDescent="0.3">
      <c r="B10" t="s">
        <v>41</v>
      </c>
      <c r="C10" s="9">
        <v>782.48580857999991</v>
      </c>
      <c r="D10" s="9">
        <v>1031.8318153300002</v>
      </c>
      <c r="E10" s="9">
        <v>1706.64241337</v>
      </c>
      <c r="F10" s="9">
        <v>447.54073589999996</v>
      </c>
      <c r="G10" s="9">
        <v>424.69319291999994</v>
      </c>
      <c r="H10" s="9">
        <v>425.66480839999997</v>
      </c>
      <c r="I10" s="9">
        <v>389.86172114999999</v>
      </c>
      <c r="J10" s="9"/>
      <c r="K10" s="9"/>
      <c r="L10" s="9"/>
      <c r="M10" s="9"/>
      <c r="N10" s="9"/>
    </row>
    <row r="11" spans="2:15" x14ac:dyDescent="0.3">
      <c r="B11" t="s">
        <v>197</v>
      </c>
      <c r="C11" s="9">
        <v>23.434851680000001</v>
      </c>
      <c r="D11" s="9">
        <v>104.22120396000001</v>
      </c>
      <c r="E11" s="9">
        <v>114.34465596</v>
      </c>
      <c r="F11" s="9">
        <v>125.32788030000002</v>
      </c>
      <c r="G11" s="9">
        <v>138.95055302</v>
      </c>
      <c r="H11" s="9">
        <v>143.02161316999999</v>
      </c>
      <c r="I11" s="9">
        <v>158.01021097</v>
      </c>
      <c r="J11" s="9">
        <v>171.60313500999999</v>
      </c>
      <c r="K11" s="9">
        <v>189.38712609999999</v>
      </c>
      <c r="L11" s="9">
        <v>200.260266807531</v>
      </c>
      <c r="M11" s="9">
        <v>1687.1228442092499</v>
      </c>
      <c r="N11" s="9">
        <v>4979.5388083840198</v>
      </c>
      <c r="O11">
        <v>8595.2683048432591</v>
      </c>
    </row>
    <row r="12" spans="2:15" x14ac:dyDescent="0.3">
      <c r="B12" t="s">
        <v>57</v>
      </c>
      <c r="C12" s="9">
        <v>4898.9150430399995</v>
      </c>
      <c r="D12" s="9">
        <v>4749.5255975699993</v>
      </c>
      <c r="E12" s="9">
        <v>4718.3886923700002</v>
      </c>
      <c r="F12" s="9">
        <v>4795.84355495</v>
      </c>
      <c r="G12" s="9">
        <v>4741.9000553499991</v>
      </c>
      <c r="H12" s="9">
        <v>4838.3105791000007</v>
      </c>
      <c r="I12" s="9">
        <v>0</v>
      </c>
      <c r="J12" s="9"/>
      <c r="K12" s="9"/>
      <c r="L12" s="9"/>
      <c r="M12" s="9"/>
      <c r="N12" s="9"/>
    </row>
    <row r="13" spans="2:15" x14ac:dyDescent="0.3">
      <c r="B13" t="s">
        <v>56</v>
      </c>
      <c r="C13" s="9">
        <v>170.06479190000002</v>
      </c>
      <c r="D13" s="9">
        <v>183.0886845</v>
      </c>
      <c r="E13" s="9">
        <v>208.56122116</v>
      </c>
      <c r="F13" s="9">
        <v>220.64470586000002</v>
      </c>
      <c r="G13" s="9">
        <v>219.81553427</v>
      </c>
      <c r="H13" s="9">
        <v>0</v>
      </c>
      <c r="I13" s="9">
        <v>0</v>
      </c>
      <c r="J13" s="9"/>
      <c r="K13" s="9"/>
      <c r="L13" s="9"/>
      <c r="M13" s="9"/>
      <c r="N13" s="9"/>
    </row>
    <row r="14" spans="2:15" x14ac:dyDescent="0.3">
      <c r="B14" t="s">
        <v>53</v>
      </c>
      <c r="C14" s="9">
        <v>6.97592911</v>
      </c>
      <c r="D14" s="9">
        <v>2.5731199999999999E-3</v>
      </c>
      <c r="E14" s="9">
        <v>0</v>
      </c>
      <c r="F14" s="9">
        <v>2.5230600000000001E-3</v>
      </c>
      <c r="G14" s="9">
        <v>0</v>
      </c>
      <c r="H14" s="9">
        <v>0</v>
      </c>
      <c r="I14" s="9">
        <v>0</v>
      </c>
      <c r="J14" s="9"/>
      <c r="K14" s="9"/>
      <c r="L14" s="9"/>
      <c r="M14" s="9"/>
      <c r="N14" s="9"/>
    </row>
  </sheetData>
  <sortState ref="B7:T14">
    <sortCondition descending="1" ref="I7:I14"/>
  </sortState>
  <pageMargins left="0.7" right="0.7" top="0.75" bottom="0.75" header="0.3" footer="0.3"/>
  <pageSetup paperSize="9" orientation="portrait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zoomScale="115" zoomScaleNormal="115" workbookViewId="0">
      <selection activeCell="W19" sqref="W19"/>
    </sheetView>
  </sheetViews>
  <sheetFormatPr defaultRowHeight="14.4" x14ac:dyDescent="0.3"/>
  <cols>
    <col min="1" max="1" width="26.109375" customWidth="1"/>
    <col min="2" max="8" width="11.5546875" hidden="1" customWidth="1"/>
    <col min="9" max="9" width="11.6640625" bestFit="1" customWidth="1"/>
    <col min="10" max="10" width="10.33203125" bestFit="1" customWidth="1"/>
    <col min="11" max="12" width="11.6640625" bestFit="1" customWidth="1"/>
    <col min="13" max="14" width="12.33203125" customWidth="1"/>
    <col min="15" max="15" width="11.5546875" customWidth="1"/>
    <col min="16" max="17" width="13.5546875" bestFit="1" customWidth="1"/>
    <col min="18" max="18" width="12.109375" customWidth="1"/>
    <col min="19" max="22" width="9.33203125" bestFit="1" customWidth="1"/>
  </cols>
  <sheetData>
    <row r="1" spans="1:23" x14ac:dyDescent="0.3">
      <c r="A1" t="s">
        <v>381</v>
      </c>
    </row>
    <row r="2" spans="1:23" x14ac:dyDescent="0.3">
      <c r="A2" t="s">
        <v>97</v>
      </c>
    </row>
    <row r="3" spans="1:23" x14ac:dyDescent="0.3">
      <c r="A3" t="s">
        <v>338</v>
      </c>
    </row>
    <row r="4" spans="1:23" x14ac:dyDescent="0.3">
      <c r="A4" t="s">
        <v>339</v>
      </c>
    </row>
    <row r="6" spans="1:23" x14ac:dyDescent="0.3">
      <c r="B6" t="s">
        <v>36</v>
      </c>
      <c r="C6" t="s">
        <v>37</v>
      </c>
      <c r="D6" t="s">
        <v>38</v>
      </c>
      <c r="E6" t="s">
        <v>39</v>
      </c>
      <c r="F6" t="s">
        <v>48</v>
      </c>
      <c r="G6" t="s">
        <v>68</v>
      </c>
      <c r="H6" t="s">
        <v>76</v>
      </c>
      <c r="I6" t="s">
        <v>85</v>
      </c>
      <c r="J6" t="s">
        <v>103</v>
      </c>
      <c r="K6" t="s">
        <v>196</v>
      </c>
      <c r="L6" t="s">
        <v>204</v>
      </c>
      <c r="M6" t="s">
        <v>213</v>
      </c>
      <c r="N6" t="s">
        <v>214</v>
      </c>
      <c r="O6" t="s">
        <v>216</v>
      </c>
      <c r="P6" t="s">
        <v>225</v>
      </c>
      <c r="Q6" t="s">
        <v>227</v>
      </c>
      <c r="R6" t="s">
        <v>319</v>
      </c>
      <c r="S6" t="s">
        <v>324</v>
      </c>
      <c r="T6" t="s">
        <v>340</v>
      </c>
      <c r="U6" t="s">
        <v>355</v>
      </c>
      <c r="V6" t="s">
        <v>369</v>
      </c>
      <c r="W6" t="s">
        <v>377</v>
      </c>
    </row>
    <row r="7" spans="1:23" x14ac:dyDescent="0.3">
      <c r="A7" t="s">
        <v>219</v>
      </c>
      <c r="B7">
        <v>46.634611885169996</v>
      </c>
      <c r="C7">
        <v>29.373902453830013</v>
      </c>
      <c r="D7">
        <v>33.340433650000001</v>
      </c>
      <c r="E7">
        <v>-25.973947215020033</v>
      </c>
      <c r="F7">
        <v>57.626815649489998</v>
      </c>
      <c r="G7">
        <v>75.367507540369985</v>
      </c>
      <c r="H7">
        <v>102.99228324466999</v>
      </c>
      <c r="I7" s="9">
        <v>-19.339361374420001</v>
      </c>
      <c r="J7" s="9">
        <v>41.473512418120002</v>
      </c>
      <c r="K7" s="9">
        <v>237.82060366112998</v>
      </c>
      <c r="L7" s="9">
        <v>48.079628054810001</v>
      </c>
      <c r="M7" s="9">
        <v>49.004248349489991</v>
      </c>
      <c r="N7" s="9">
        <v>2.2257212645899962</v>
      </c>
      <c r="O7" s="9">
        <v>43.068599893450013</v>
      </c>
      <c r="P7" s="9">
        <v>71.897467919269999</v>
      </c>
      <c r="Q7" s="9">
        <v>58.206844306780013</v>
      </c>
      <c r="R7" s="9">
        <v>244.76190949094999</v>
      </c>
      <c r="S7" s="9">
        <v>148.373501650196</v>
      </c>
      <c r="T7" s="9">
        <v>42.3</v>
      </c>
      <c r="U7" s="9">
        <v>108.27727017927999</v>
      </c>
      <c r="V7" s="9">
        <v>98.316782544958997</v>
      </c>
      <c r="W7" s="72">
        <v>172.87588823968301</v>
      </c>
    </row>
    <row r="8" spans="1:23" x14ac:dyDescent="0.3">
      <c r="A8" t="s">
        <v>25</v>
      </c>
      <c r="B8">
        <v>57.065716162239994</v>
      </c>
      <c r="C8">
        <v>40.682955882570013</v>
      </c>
      <c r="D8">
        <v>66.956310639999998</v>
      </c>
      <c r="E8">
        <v>40.100158361910005</v>
      </c>
      <c r="F8">
        <v>69.043098603839994</v>
      </c>
      <c r="G8">
        <v>121.93663209098003</v>
      </c>
      <c r="H8">
        <v>113.9709002049</v>
      </c>
      <c r="I8" s="9">
        <v>30.288742969120001</v>
      </c>
      <c r="J8" s="9">
        <v>49.686456963049999</v>
      </c>
      <c r="K8" s="9">
        <v>245.98797150562001</v>
      </c>
      <c r="L8" s="9">
        <v>70.056450030199997</v>
      </c>
      <c r="M8" s="9">
        <v>58.192776489899991</v>
      </c>
      <c r="N8" s="9">
        <v>18.991603916779997</v>
      </c>
      <c r="O8" s="9">
        <v>75.015964892260016</v>
      </c>
      <c r="P8" s="9">
        <v>88.520644072620001</v>
      </c>
      <c r="Q8" s="9">
        <v>68.212460041000014</v>
      </c>
      <c r="R8" s="9">
        <v>259.86098708338</v>
      </c>
      <c r="S8" s="9">
        <v>177.39722636759601</v>
      </c>
      <c r="T8" s="9">
        <v>62.1</v>
      </c>
      <c r="U8" s="9">
        <v>127.60695159396001</v>
      </c>
      <c r="V8" s="9">
        <v>139.44174387152901</v>
      </c>
      <c r="W8" s="72">
        <v>186.93206050070299</v>
      </c>
    </row>
    <row r="9" spans="1:23" x14ac:dyDescent="0.3">
      <c r="A9" t="s">
        <v>26</v>
      </c>
      <c r="B9">
        <v>10.43110427707</v>
      </c>
      <c r="C9">
        <v>11.30905342874</v>
      </c>
      <c r="D9">
        <v>33.615876989999997</v>
      </c>
      <c r="E9">
        <v>66.074105576930009</v>
      </c>
      <c r="F9">
        <v>11.416282954349995</v>
      </c>
      <c r="G9">
        <v>46.569124550610013</v>
      </c>
      <c r="H9">
        <v>10.978616960229999</v>
      </c>
      <c r="I9" s="9">
        <v>49.628104343540002</v>
      </c>
      <c r="J9" s="9">
        <v>8.21294454493</v>
      </c>
      <c r="K9" s="9">
        <v>8.167367844490002</v>
      </c>
      <c r="L9" s="9">
        <v>21.976821975389999</v>
      </c>
      <c r="M9" s="9">
        <v>9.1885281404099999</v>
      </c>
      <c r="N9" s="9">
        <v>16.765882652190001</v>
      </c>
      <c r="O9" s="9">
        <v>31.947364998809999</v>
      </c>
      <c r="P9" s="9">
        <v>16.623176153350002</v>
      </c>
      <c r="Q9" s="9">
        <v>10.005615734220001</v>
      </c>
      <c r="R9" s="9">
        <v>15.099077592429998</v>
      </c>
      <c r="S9" s="9">
        <v>29.0237247174</v>
      </c>
      <c r="T9" s="9">
        <v>19.8</v>
      </c>
      <c r="U9" s="9">
        <v>19.32968141468</v>
      </c>
      <c r="V9" s="9">
        <v>41.124961326570002</v>
      </c>
      <c r="W9" s="72">
        <v>14.05617226102</v>
      </c>
    </row>
    <row r="10" spans="1:23" ht="20.25" hidden="1" customHeight="1" x14ac:dyDescent="0.3">
      <c r="A10" t="s">
        <v>23</v>
      </c>
      <c r="B10" t="e">
        <f>B11-B12</f>
        <v>#REF!</v>
      </c>
      <c r="C10" t="e">
        <f t="shared" ref="C10:G10" si="0">C11-C12</f>
        <v>#REF!</v>
      </c>
      <c r="D10" t="e">
        <f>D11-D12</f>
        <v>#REF!</v>
      </c>
      <c r="E10" t="e">
        <f t="shared" si="0"/>
        <v>#REF!</v>
      </c>
      <c r="F10" t="e">
        <f t="shared" si="0"/>
        <v>#REF!</v>
      </c>
      <c r="G10" t="e">
        <f t="shared" si="0"/>
        <v>#REF!</v>
      </c>
      <c r="H10">
        <v>114.46714037561</v>
      </c>
      <c r="I10" s="9">
        <v>4.9536714980000007E-2</v>
      </c>
      <c r="J10" s="9">
        <v>61.76836990788</v>
      </c>
      <c r="K10" s="9">
        <v>198.61789911532998</v>
      </c>
      <c r="L10" s="9"/>
      <c r="M10" s="9"/>
      <c r="N10" s="9"/>
      <c r="O10" s="9"/>
      <c r="P10" s="9">
        <v>2.6517320537511244</v>
      </c>
      <c r="Q10" s="9">
        <v>2.3068829396173003</v>
      </c>
      <c r="R10" s="9"/>
      <c r="S10" s="9"/>
      <c r="T10" s="9"/>
      <c r="U10" s="9"/>
      <c r="V10" s="9"/>
    </row>
    <row r="11" spans="1:23" hidden="1" x14ac:dyDescent="0.3">
      <c r="A11" t="s">
        <v>74</v>
      </c>
      <c r="B11" t="e">
        <f>B8+#REF!+#REF!</f>
        <v>#REF!</v>
      </c>
      <c r="C11" t="e">
        <f>C8+#REF!+#REF!</f>
        <v>#REF!</v>
      </c>
      <c r="D11" t="e">
        <f>D8+#REF!+#REF!</f>
        <v>#REF!</v>
      </c>
      <c r="E11" t="e">
        <f>E8+#REF!+#REF!</f>
        <v>#REF!</v>
      </c>
      <c r="F11" t="e">
        <f>F8+#REF!+#REF!</f>
        <v>#REF!</v>
      </c>
      <c r="G11" t="e">
        <f>G8+#REF!+#REF!</f>
        <v>#REF!</v>
      </c>
      <c r="H11" t="e">
        <f>H8+#REF!+#REF!</f>
        <v>#REF!</v>
      </c>
      <c r="I11" s="9" t="e">
        <f>I8+#REF!+#REF!</f>
        <v>#REF!</v>
      </c>
      <c r="J11" s="9" t="e">
        <f>J8+#REF!+#REF!</f>
        <v>#REF!</v>
      </c>
      <c r="K11" s="9">
        <v>283.10141679332997</v>
      </c>
      <c r="L11" s="9"/>
      <c r="M11" s="9"/>
      <c r="N11" s="9"/>
      <c r="O11" s="9"/>
      <c r="P11" s="9">
        <v>2.6517320537511244</v>
      </c>
      <c r="Q11" s="9">
        <v>2.3072072028673003</v>
      </c>
      <c r="R11" s="9"/>
      <c r="S11" s="9"/>
      <c r="T11" s="9"/>
      <c r="U11" s="9"/>
      <c r="V11" s="9"/>
    </row>
    <row r="12" spans="1:23" hidden="1" x14ac:dyDescent="0.3">
      <c r="A12" t="s">
        <v>75</v>
      </c>
      <c r="B12" t="e">
        <f>B9+#REF!+#REF!</f>
        <v>#REF!</v>
      </c>
      <c r="C12" t="e">
        <f>C9+#REF!+#REF!</f>
        <v>#REF!</v>
      </c>
      <c r="D12" t="e">
        <f>D9+#REF!+#REF!</f>
        <v>#REF!</v>
      </c>
      <c r="E12" t="e">
        <f>E9+#REF!+#REF!</f>
        <v>#REF!</v>
      </c>
      <c r="F12" t="e">
        <f>F9+#REF!+#REF!</f>
        <v>#REF!</v>
      </c>
      <c r="G12" t="e">
        <f>G9+#REF!+#REF!</f>
        <v>#REF!</v>
      </c>
      <c r="H12" t="e">
        <f>H9+#REF!+#REF!</f>
        <v>#REF!</v>
      </c>
      <c r="I12" s="9" t="e">
        <f>I9+#REF!+#REF!</f>
        <v>#REF!</v>
      </c>
      <c r="J12" s="9" t="e">
        <f>J9+#REF!+#REF!</f>
        <v>#REF!</v>
      </c>
      <c r="K12" s="9">
        <v>22.715147770120005</v>
      </c>
      <c r="L12" s="9"/>
      <c r="M12" s="9"/>
      <c r="N12" s="9"/>
      <c r="O12" s="9"/>
      <c r="P12" s="9">
        <v>0</v>
      </c>
      <c r="Q12" s="9">
        <v>3.2426325000000001E-4</v>
      </c>
      <c r="R12" s="9"/>
      <c r="S12" s="9"/>
      <c r="T12" s="9"/>
      <c r="U12" s="9"/>
      <c r="V12" s="9"/>
    </row>
    <row r="13" spans="1:23" x14ac:dyDescent="0.3">
      <c r="A13" t="s">
        <v>220</v>
      </c>
      <c r="C13" t="e">
        <f>(#REF!-#REF!)/1000</f>
        <v>#REF!</v>
      </c>
      <c r="D13" t="e">
        <f>(#REF!-#REF!)/1000</f>
        <v>#REF!</v>
      </c>
      <c r="E13" t="e">
        <f>(#REF!-#REF!)/1000</f>
        <v>#REF!</v>
      </c>
      <c r="F13" t="e">
        <f>(#REF!-#REF!)/1000</f>
        <v>#REF!</v>
      </c>
      <c r="G13" t="e">
        <f>(#REF!-#REF!)/1000</f>
        <v>#REF!</v>
      </c>
      <c r="H13" t="e">
        <f>(#REF!-#REF!)/1000</f>
        <v>#REF!</v>
      </c>
      <c r="I13" s="9">
        <v>-97.716695585190777</v>
      </c>
      <c r="J13" s="9">
        <v>31.990900511479936</v>
      </c>
      <c r="K13" s="9">
        <v>195.17042407756114</v>
      </c>
      <c r="L13" s="9">
        <v>35.833995912020093</v>
      </c>
      <c r="M13" s="9">
        <v>43.774161335799377</v>
      </c>
      <c r="N13" s="9">
        <v>64.242705405029469</v>
      </c>
      <c r="O13" s="9">
        <v>151.73105181370116</v>
      </c>
      <c r="P13" s="9">
        <v>124.00566454239004</v>
      </c>
      <c r="Q13" s="9">
        <v>112.61169966297922</v>
      </c>
      <c r="R13" s="9">
        <v>278.84124366600952</v>
      </c>
      <c r="S13" s="9">
        <v>440.59450139828073</v>
      </c>
      <c r="T13" s="9">
        <v>141.80000000000001</v>
      </c>
      <c r="U13" s="9">
        <v>324.91945075206002</v>
      </c>
      <c r="V13" s="9">
        <v>110.31672957572</v>
      </c>
      <c r="W13" s="72">
        <v>312.51823392322001</v>
      </c>
    </row>
    <row r="14" spans="1:23" hidden="1" x14ac:dyDescent="0.3">
      <c r="A14" t="s">
        <v>58</v>
      </c>
      <c r="B14">
        <f>(B15-A15)/1000</f>
        <v>5.2448751697199913</v>
      </c>
      <c r="C14">
        <f t="shared" ref="C14:F14" si="1">(C15-B15)/1000</f>
        <v>14.191753775240009</v>
      </c>
      <c r="D14">
        <f>(D15-C15)/1000</f>
        <v>0.98842211753000442</v>
      </c>
      <c r="E14">
        <f t="shared" si="1"/>
        <v>3.5274475479199756</v>
      </c>
      <c r="F14">
        <f t="shared" si="1"/>
        <v>8.0032417133700218</v>
      </c>
      <c r="G14">
        <f>(G15-F15)/1000</f>
        <v>8.1614274917300786</v>
      </c>
      <c r="H14">
        <f>(H15-G15)/1000</f>
        <v>10.266849462549915</v>
      </c>
      <c r="I14">
        <f>(I15-H15)/1000</f>
        <v>21.728674157009984</v>
      </c>
    </row>
    <row r="15" spans="1:23" hidden="1" x14ac:dyDescent="0.3">
      <c r="A15">
        <v>90688.039331070002</v>
      </c>
      <c r="B15">
        <v>95932.914500789993</v>
      </c>
      <c r="C15">
        <v>110124.66827603</v>
      </c>
      <c r="D15">
        <v>111113.09039356001</v>
      </c>
      <c r="E15">
        <v>114640.53794147998</v>
      </c>
      <c r="F15">
        <v>122643.77965485</v>
      </c>
      <c r="G15">
        <v>130805.20714658008</v>
      </c>
      <c r="H15">
        <v>141072.05660913</v>
      </c>
      <c r="I15">
        <v>162800.73076613998</v>
      </c>
    </row>
    <row r="16" spans="1:23" hidden="1" x14ac:dyDescent="0.3">
      <c r="A16" t="s">
        <v>59</v>
      </c>
      <c r="B16">
        <f>(B17-A17)/1000</f>
        <v>0.31539491357000227</v>
      </c>
      <c r="C16">
        <f t="shared" ref="C16:I16" si="2">(C17-B17)/1000</f>
        <v>3.6571117842099992</v>
      </c>
      <c r="D16">
        <f>(D17-C17)/1000</f>
        <v>-2.4302948763500027</v>
      </c>
      <c r="E16">
        <f t="shared" si="2"/>
        <v>-1.9477005140899963</v>
      </c>
      <c r="F16">
        <f>(F17-E17)/1000</f>
        <v>0.12092151648999788</v>
      </c>
      <c r="G16">
        <f t="shared" si="2"/>
        <v>-0.69075183311999722</v>
      </c>
      <c r="H16">
        <f t="shared" si="2"/>
        <v>0.42924285769999915</v>
      </c>
      <c r="I16">
        <f t="shared" si="2"/>
        <v>1.0427241605399939</v>
      </c>
    </row>
    <row r="17" spans="1:11" hidden="1" x14ac:dyDescent="0.3">
      <c r="A17">
        <v>19123.866557429999</v>
      </c>
      <c r="B17">
        <v>19439.261471000002</v>
      </c>
      <c r="C17">
        <v>23096.373255210001</v>
      </c>
      <c r="D17">
        <v>20666.078378859998</v>
      </c>
      <c r="E17">
        <v>18718.377864770002</v>
      </c>
      <c r="F17">
        <v>18839.29938126</v>
      </c>
      <c r="G17">
        <v>18148.547548140003</v>
      </c>
      <c r="H17">
        <v>18577.790405840002</v>
      </c>
      <c r="I17">
        <v>19620.514566379996</v>
      </c>
    </row>
    <row r="18" spans="1:11" hidden="1" x14ac:dyDescent="0.3"/>
    <row r="23" spans="1:11" x14ac:dyDescent="0.3">
      <c r="G23" s="4" t="e">
        <f>#REF!+#REF!+#REF!+#REF!</f>
        <v>#REF!</v>
      </c>
      <c r="K23" s="9"/>
    </row>
    <row r="26" spans="1:11" x14ac:dyDescent="0.3">
      <c r="B26" s="9"/>
      <c r="C26" s="9"/>
      <c r="D26" s="9"/>
      <c r="E26" s="9"/>
      <c r="F26" s="9"/>
      <c r="G26" s="9"/>
      <c r="H26" s="9"/>
      <c r="I26" s="9"/>
    </row>
    <row r="27" spans="1:11" x14ac:dyDescent="0.3">
      <c r="B27" s="9"/>
      <c r="C27" s="9"/>
      <c r="D27" s="9"/>
      <c r="E27" s="9"/>
      <c r="F27" s="9"/>
      <c r="G27" s="9"/>
      <c r="H27" s="9"/>
      <c r="I27" s="9"/>
    </row>
    <row r="28" spans="1:11" x14ac:dyDescent="0.3">
      <c r="B28" s="9"/>
      <c r="C28" s="9"/>
      <c r="D28" s="9"/>
      <c r="E28" s="9"/>
      <c r="F28" s="9"/>
      <c r="G28" s="9"/>
      <c r="H28" s="9"/>
      <c r="I28" s="9"/>
    </row>
    <row r="29" spans="1:11" x14ac:dyDescent="0.3">
      <c r="B29" s="9"/>
      <c r="C29" s="9"/>
      <c r="D29" s="9"/>
      <c r="E29" s="9"/>
      <c r="F29" s="9"/>
      <c r="G29" s="9"/>
      <c r="H29" s="9"/>
      <c r="I29" s="9"/>
    </row>
    <row r="30" spans="1:11" x14ac:dyDescent="0.3">
      <c r="B30" s="9"/>
      <c r="C30" s="9"/>
      <c r="D30" s="9"/>
      <c r="E30" s="9"/>
      <c r="F30" s="9"/>
      <c r="G30" s="9"/>
      <c r="H30" s="9"/>
      <c r="I30" s="9"/>
    </row>
    <row r="31" spans="1:11" x14ac:dyDescent="0.3">
      <c r="B31" s="9"/>
      <c r="C31" s="9"/>
      <c r="D31" s="9"/>
      <c r="E31" s="9"/>
      <c r="F31" s="9"/>
      <c r="G31" s="9"/>
      <c r="H31" s="9"/>
      <c r="I31" s="9"/>
    </row>
    <row r="32" spans="1:11" x14ac:dyDescent="0.3">
      <c r="B32" s="9"/>
      <c r="C32" s="9"/>
      <c r="D32" s="9"/>
      <c r="E32" s="9"/>
      <c r="F32" s="9"/>
      <c r="G32" s="9"/>
      <c r="H32" s="9"/>
      <c r="I32" s="9"/>
    </row>
    <row r="33" spans="2:9" x14ac:dyDescent="0.3">
      <c r="B33" s="9"/>
      <c r="C33" s="9"/>
      <c r="D33" s="9"/>
      <c r="E33" s="9"/>
      <c r="F33" s="9"/>
      <c r="G33" s="9"/>
      <c r="H33" s="9"/>
      <c r="I33" s="9"/>
    </row>
    <row r="34" spans="2:9" x14ac:dyDescent="0.3">
      <c r="B34" s="9"/>
      <c r="C34" s="9"/>
      <c r="D34" s="9"/>
      <c r="E34" s="9"/>
      <c r="F34" s="9"/>
      <c r="G34" s="9"/>
      <c r="H34" s="9"/>
      <c r="I34" s="9"/>
    </row>
    <row r="35" spans="2:9" x14ac:dyDescent="0.3">
      <c r="B35" s="9"/>
      <c r="C35" s="9"/>
      <c r="D35" s="9"/>
      <c r="E35" s="9"/>
      <c r="F35" s="9"/>
      <c r="G35" s="9"/>
      <c r="H35" s="9"/>
      <c r="I35" s="9"/>
    </row>
    <row r="36" spans="2:9" x14ac:dyDescent="0.3">
      <c r="B36" s="9"/>
    </row>
  </sheetData>
  <pageMargins left="0.7" right="0.7" top="0.75" bottom="0.75" header="0.3" footer="0.3"/>
  <pageSetup paperSize="9" orientation="portrait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2"/>
  <sheetViews>
    <sheetView zoomScaleNormal="100" workbookViewId="0">
      <selection activeCell="B38" sqref="B38:H56"/>
    </sheetView>
  </sheetViews>
  <sheetFormatPr defaultRowHeight="14.4" x14ac:dyDescent="0.3"/>
  <cols>
    <col min="2" max="2" width="42.109375" customWidth="1"/>
    <col min="3" max="3" width="10.109375" customWidth="1"/>
    <col min="4" max="4" width="12.6640625" customWidth="1"/>
    <col min="5" max="5" width="12.33203125" customWidth="1"/>
    <col min="6" max="6" width="14" customWidth="1"/>
    <col min="7" max="7" width="13" customWidth="1"/>
    <col min="8" max="8" width="13.44140625" customWidth="1"/>
    <col min="9" max="9" width="13.33203125" customWidth="1"/>
    <col min="10" max="10" width="12.5546875" customWidth="1"/>
    <col min="11" max="11" width="13.44140625" customWidth="1"/>
    <col min="12" max="12" width="13.88671875" customWidth="1"/>
    <col min="13" max="13" width="10.44140625" customWidth="1"/>
    <col min="14" max="14" width="10.88671875" customWidth="1"/>
  </cols>
  <sheetData>
    <row r="1" spans="2:18" x14ac:dyDescent="0.3">
      <c r="B1" t="s">
        <v>382</v>
      </c>
    </row>
    <row r="2" spans="2:18" x14ac:dyDescent="0.3">
      <c r="B2" t="s">
        <v>98</v>
      </c>
    </row>
    <row r="3" spans="2:18" x14ac:dyDescent="0.3">
      <c r="B3" t="s">
        <v>338</v>
      </c>
    </row>
    <row r="4" spans="2:18" x14ac:dyDescent="0.3">
      <c r="B4" t="s">
        <v>339</v>
      </c>
    </row>
    <row r="6" spans="2:18" x14ac:dyDescent="0.3">
      <c r="C6" t="s">
        <v>85</v>
      </c>
      <c r="D6" t="s">
        <v>103</v>
      </c>
      <c r="E6" t="s">
        <v>196</v>
      </c>
      <c r="F6" t="s">
        <v>204</v>
      </c>
      <c r="G6" t="s">
        <v>213</v>
      </c>
      <c r="H6" t="s">
        <v>214</v>
      </c>
      <c r="I6" t="s">
        <v>216</v>
      </c>
      <c r="J6" t="s">
        <v>225</v>
      </c>
      <c r="K6" t="s">
        <v>227</v>
      </c>
      <c r="L6" t="s">
        <v>319</v>
      </c>
      <c r="M6" t="s">
        <v>324</v>
      </c>
      <c r="N6" t="s">
        <v>336</v>
      </c>
      <c r="O6" t="s">
        <v>340</v>
      </c>
      <c r="P6" t="s">
        <v>355</v>
      </c>
      <c r="Q6" t="s">
        <v>369</v>
      </c>
      <c r="R6" t="s">
        <v>377</v>
      </c>
    </row>
    <row r="7" spans="2:18" x14ac:dyDescent="0.3">
      <c r="B7" t="s">
        <v>82</v>
      </c>
      <c r="C7">
        <v>429534.09633179009</v>
      </c>
      <c r="D7">
        <v>644484.6182218797</v>
      </c>
      <c r="E7">
        <v>1426658.5066114399</v>
      </c>
      <c r="F7">
        <v>1471577.0819109308</v>
      </c>
      <c r="G7">
        <v>1649978.0906388601</v>
      </c>
      <c r="H7">
        <v>1777439.9472803294</v>
      </c>
      <c r="I7">
        <v>1998982.9372818107</v>
      </c>
      <c r="J7">
        <v>2179011.5417923802</v>
      </c>
      <c r="K7">
        <v>2309844.4672218305</v>
      </c>
      <c r="L7">
        <v>2578292.9649585588</v>
      </c>
      <c r="M7">
        <v>3059752.3675295799</v>
      </c>
      <c r="N7">
        <v>2756821.4744563201</v>
      </c>
      <c r="O7">
        <v>2929226.5236784001</v>
      </c>
      <c r="P7">
        <v>3263666.23935221</v>
      </c>
      <c r="Q7">
        <v>3444075.2124953298</v>
      </c>
      <c r="R7">
        <v>3781733.7957967198</v>
      </c>
    </row>
    <row r="8" spans="2:18" x14ac:dyDescent="0.3">
      <c r="B8" t="s">
        <v>43</v>
      </c>
      <c r="C8">
        <v>933779.1377602698</v>
      </c>
      <c r="D8">
        <v>826732.76906556939</v>
      </c>
      <c r="E8">
        <v>657637.24294191028</v>
      </c>
      <c r="F8">
        <v>648452.45187988004</v>
      </c>
      <c r="G8">
        <v>607256.64676658961</v>
      </c>
      <c r="H8">
        <v>546270.29211049026</v>
      </c>
      <c r="I8">
        <v>509770.01817408996</v>
      </c>
      <c r="J8">
        <v>478489.90770057996</v>
      </c>
      <c r="K8">
        <v>444895.93076267967</v>
      </c>
      <c r="L8">
        <v>444594.20227121998</v>
      </c>
      <c r="M8">
        <v>406515.12233131001</v>
      </c>
      <c r="N8">
        <v>396252.38949946</v>
      </c>
      <c r="O8">
        <v>373776.81011363998</v>
      </c>
      <c r="P8">
        <v>340317.72487673</v>
      </c>
      <c r="Q8">
        <v>320831.65636543999</v>
      </c>
      <c r="R8">
        <v>298499.51423442998</v>
      </c>
    </row>
    <row r="9" spans="2:18" x14ac:dyDescent="0.3">
      <c r="B9" t="s">
        <v>329</v>
      </c>
      <c r="H9">
        <v>1776.3182991900001</v>
      </c>
      <c r="I9">
        <v>1820.6938538499999</v>
      </c>
      <c r="J9">
        <v>1977.8635137700001</v>
      </c>
      <c r="K9">
        <v>61325.637237820003</v>
      </c>
      <c r="L9">
        <v>85077.194055970002</v>
      </c>
      <c r="M9">
        <v>86519.187332879999</v>
      </c>
      <c r="N9">
        <v>94494.816840150001</v>
      </c>
      <c r="O9">
        <v>96897.930039529994</v>
      </c>
      <c r="P9">
        <v>116227.30803127</v>
      </c>
      <c r="Q9">
        <v>126335.3584595</v>
      </c>
      <c r="R9">
        <v>128780.31443827</v>
      </c>
    </row>
    <row r="10" spans="2:18" x14ac:dyDescent="0.3">
      <c r="B10" t="s">
        <v>49</v>
      </c>
      <c r="C10">
        <v>216309.44505493992</v>
      </c>
      <c r="D10">
        <v>179434.79827307991</v>
      </c>
      <c r="E10">
        <v>143459.74688724003</v>
      </c>
      <c r="F10">
        <v>142412.58627371993</v>
      </c>
      <c r="G10">
        <v>136731.36232714998</v>
      </c>
      <c r="H10">
        <v>142086.29628177002</v>
      </c>
      <c r="I10">
        <v>122588.90400632998</v>
      </c>
      <c r="J10">
        <v>118261.54096204998</v>
      </c>
      <c r="K10">
        <v>113528.30293132999</v>
      </c>
      <c r="L10">
        <v>104254.78312168999</v>
      </c>
      <c r="M10">
        <v>106680.7735251</v>
      </c>
      <c r="N10">
        <v>103174.60639147001</v>
      </c>
      <c r="O10">
        <v>92651.646230750004</v>
      </c>
      <c r="P10">
        <v>92251.080309330006</v>
      </c>
      <c r="Q10">
        <v>89578.433431159996</v>
      </c>
      <c r="R10">
        <v>88892.096383630007</v>
      </c>
    </row>
    <row r="11" spans="2:18" x14ac:dyDescent="0.3">
      <c r="B11" t="s">
        <v>42</v>
      </c>
      <c r="C11">
        <v>586709.04612908</v>
      </c>
      <c r="D11">
        <v>568928.69043588999</v>
      </c>
      <c r="E11">
        <v>243078.30553772999</v>
      </c>
      <c r="F11">
        <v>249332.12251341995</v>
      </c>
      <c r="G11">
        <v>198645.47458205998</v>
      </c>
      <c r="H11">
        <v>192565.98946786002</v>
      </c>
      <c r="I11">
        <v>183992.30060483995</v>
      </c>
      <c r="J11">
        <v>164086.12843134993</v>
      </c>
      <c r="K11">
        <v>131178.83936089999</v>
      </c>
      <c r="L11">
        <v>133554.42662034999</v>
      </c>
      <c r="M11">
        <v>133767.75895073</v>
      </c>
      <c r="N11">
        <v>133363.62875683999</v>
      </c>
      <c r="O11">
        <v>133090.14031843</v>
      </c>
      <c r="P11">
        <v>131078.61221776</v>
      </c>
      <c r="Q11">
        <v>88082.98155384</v>
      </c>
      <c r="R11">
        <v>85444.194156070007</v>
      </c>
    </row>
    <row r="12" spans="2:18" x14ac:dyDescent="0.3">
      <c r="B12" t="s">
        <v>41</v>
      </c>
      <c r="C12">
        <v>84763.900112520001</v>
      </c>
      <c r="D12">
        <v>84820.767700449986</v>
      </c>
      <c r="E12">
        <v>88654.881511719999</v>
      </c>
      <c r="F12">
        <v>87012.558002839985</v>
      </c>
      <c r="G12">
        <v>85616.101820770011</v>
      </c>
      <c r="H12">
        <v>85382.916433050021</v>
      </c>
      <c r="I12">
        <v>88092.200317569994</v>
      </c>
      <c r="J12">
        <v>90085.999565230013</v>
      </c>
      <c r="K12">
        <v>90749.457986669993</v>
      </c>
      <c r="L12">
        <v>89449.506625819995</v>
      </c>
      <c r="M12">
        <v>94175.051994070003</v>
      </c>
      <c r="N12">
        <v>91223.389123660003</v>
      </c>
      <c r="O12">
        <v>92165.550698389998</v>
      </c>
      <c r="P12">
        <v>90485.699799049995</v>
      </c>
      <c r="Q12">
        <v>82996.179899059993</v>
      </c>
      <c r="R12">
        <v>67861.431359619994</v>
      </c>
    </row>
    <row r="13" spans="2:18" x14ac:dyDescent="0.3">
      <c r="B13" t="s">
        <v>44</v>
      </c>
      <c r="C13">
        <v>80400.472846589997</v>
      </c>
      <c r="D13">
        <v>77308.936568579986</v>
      </c>
      <c r="E13">
        <v>33919.821774460004</v>
      </c>
      <c r="F13">
        <v>33645.200842029997</v>
      </c>
      <c r="G13">
        <v>32719.668892890004</v>
      </c>
      <c r="H13">
        <v>32292.535788450001</v>
      </c>
      <c r="I13">
        <v>28777.433164430007</v>
      </c>
      <c r="J13">
        <v>28997.009918039996</v>
      </c>
      <c r="K13">
        <v>29238.465123439993</v>
      </c>
      <c r="L13">
        <v>29630.06087012</v>
      </c>
      <c r="M13">
        <v>26533.733441889999</v>
      </c>
      <c r="N13">
        <v>24681.003740519998</v>
      </c>
      <c r="O13">
        <v>23045.1163786</v>
      </c>
      <c r="P13">
        <v>22639.693904340002</v>
      </c>
      <c r="Q13">
        <v>6931.4130154000004</v>
      </c>
      <c r="R13">
        <v>6923.5788887199997</v>
      </c>
    </row>
    <row r="14" spans="2:18" x14ac:dyDescent="0.3">
      <c r="B14" t="s">
        <v>40</v>
      </c>
      <c r="C14">
        <v>139911.41143761942</v>
      </c>
      <c r="D14">
        <v>121687.82991884038</v>
      </c>
      <c r="E14">
        <v>105160.32899735027</v>
      </c>
      <c r="F14">
        <v>101970.82875104982</v>
      </c>
      <c r="G14">
        <v>67229.646481350181</v>
      </c>
      <c r="H14">
        <v>66381.719552749651</v>
      </c>
      <c r="I14">
        <v>61946.95517933002</v>
      </c>
      <c r="J14">
        <v>59224.284901160558</v>
      </c>
      <c r="K14">
        <v>111332.64954691968</v>
      </c>
      <c r="L14">
        <v>129833.41213202059</v>
      </c>
      <c r="M14">
        <v>122779.05022538012</v>
      </c>
      <c r="N14">
        <v>35569.908104279806</v>
      </c>
      <c r="O14">
        <v>36520.301115150141</v>
      </c>
      <c r="P14">
        <v>45627.110834254097</v>
      </c>
      <c r="Q14">
        <v>53807.536604860172</v>
      </c>
      <c r="R14">
        <v>67022.08049035017</v>
      </c>
    </row>
    <row r="15" spans="2:18" hidden="1" x14ac:dyDescent="0.3"/>
    <row r="16" spans="2:18" hidden="1" x14ac:dyDescent="0.3">
      <c r="B16" t="s">
        <v>4</v>
      </c>
    </row>
    <row r="17" spans="2:6" hidden="1" x14ac:dyDescent="0.3">
      <c r="B17" t="s">
        <v>17</v>
      </c>
      <c r="E17" t="e">
        <f>#REF!-#REF!-#REF!-#REF!-#REF!-#REF!-#REF!-#REF!</f>
        <v>#REF!</v>
      </c>
      <c r="F17" t="e">
        <f>#REF!-#REF!-#REF!-#REF!-#REF!-#REF!-#REF!-#REF!</f>
        <v>#REF!</v>
      </c>
    </row>
    <row r="18" spans="2:6" hidden="1" x14ac:dyDescent="0.3">
      <c r="B18" t="s">
        <v>10</v>
      </c>
    </row>
    <row r="19" spans="2:6" hidden="1" x14ac:dyDescent="0.3">
      <c r="B19" t="s">
        <v>7</v>
      </c>
    </row>
    <row r="20" spans="2:6" hidden="1" x14ac:dyDescent="0.3">
      <c r="B20" t="s">
        <v>81</v>
      </c>
    </row>
    <row r="21" spans="2:6" hidden="1" x14ac:dyDescent="0.3">
      <c r="B21" t="s">
        <v>14</v>
      </c>
    </row>
    <row r="22" spans="2:6" hidden="1" x14ac:dyDescent="0.3">
      <c r="B22" t="s">
        <v>15</v>
      </c>
    </row>
    <row r="23" spans="2:6" hidden="1" x14ac:dyDescent="0.3">
      <c r="B23" t="s">
        <v>5</v>
      </c>
    </row>
    <row r="24" spans="2:6" hidden="1" x14ac:dyDescent="0.3">
      <c r="B24" t="s">
        <v>13</v>
      </c>
    </row>
    <row r="25" spans="2:6" hidden="1" x14ac:dyDescent="0.3">
      <c r="B25" t="s">
        <v>9</v>
      </c>
    </row>
    <row r="26" spans="2:6" hidden="1" x14ac:dyDescent="0.3">
      <c r="B26" t="s">
        <v>12</v>
      </c>
    </row>
    <row r="27" spans="2:6" hidden="1" x14ac:dyDescent="0.3">
      <c r="B27" t="s">
        <v>16</v>
      </c>
    </row>
    <row r="28" spans="2:6" hidden="1" x14ac:dyDescent="0.3">
      <c r="B28" t="s">
        <v>11</v>
      </c>
    </row>
    <row r="29" spans="2:6" hidden="1" x14ac:dyDescent="0.3">
      <c r="B29" t="s">
        <v>6</v>
      </c>
    </row>
    <row r="30" spans="2:6" hidden="1" x14ac:dyDescent="0.3">
      <c r="B30" t="s">
        <v>8</v>
      </c>
    </row>
    <row r="31" spans="2:6" hidden="1" x14ac:dyDescent="0.3">
      <c r="B31" t="s">
        <v>22</v>
      </c>
    </row>
    <row r="32" spans="2:6" hidden="1" x14ac:dyDescent="0.3"/>
  </sheetData>
  <autoFilter ref="B16"/>
  <sortState ref="B7:Q13">
    <sortCondition descending="1" ref="Q7:Q13"/>
  </sortState>
  <pageMargins left="0.7" right="0.7" top="0.75" bottom="0.75" header="0.3" footer="0.3"/>
  <pageSetup paperSize="9" orientation="portrait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="115" zoomScaleNormal="115" workbookViewId="0">
      <selection sqref="A1:A4"/>
    </sheetView>
  </sheetViews>
  <sheetFormatPr defaultRowHeight="14.4" x14ac:dyDescent="0.3"/>
  <cols>
    <col min="1" max="1" width="47" customWidth="1"/>
    <col min="2" max="2" width="11.88671875" customWidth="1"/>
    <col min="3" max="3" width="11" customWidth="1"/>
    <col min="4" max="4" width="12.88671875" customWidth="1"/>
    <col min="5" max="5" width="13.44140625" bestFit="1" customWidth="1"/>
    <col min="9" max="10" width="11.109375" bestFit="1" customWidth="1"/>
  </cols>
  <sheetData>
    <row r="1" spans="1:6" x14ac:dyDescent="0.3">
      <c r="A1" t="s">
        <v>383</v>
      </c>
    </row>
    <row r="2" spans="1:6" x14ac:dyDescent="0.3">
      <c r="A2" t="s">
        <v>353</v>
      </c>
    </row>
    <row r="3" spans="1:6" x14ac:dyDescent="0.3">
      <c r="A3" t="s">
        <v>309</v>
      </c>
    </row>
    <row r="4" spans="1:6" x14ac:dyDescent="0.3">
      <c r="A4" t="s">
        <v>339</v>
      </c>
    </row>
    <row r="5" spans="1:6" x14ac:dyDescent="0.3">
      <c r="B5" t="s">
        <v>358</v>
      </c>
      <c r="C5" t="s">
        <v>378</v>
      </c>
    </row>
    <row r="6" spans="1:6" x14ac:dyDescent="0.3">
      <c r="A6" t="s">
        <v>329</v>
      </c>
      <c r="B6" s="82">
        <v>13.223354505071001</v>
      </c>
      <c r="C6" s="82">
        <v>-2.2973351518E-2</v>
      </c>
    </row>
    <row r="7" spans="1:6" x14ac:dyDescent="0.3">
      <c r="A7" t="s">
        <v>55</v>
      </c>
      <c r="B7" s="82">
        <v>4.3624392674999998E-2</v>
      </c>
      <c r="C7" s="82">
        <v>3.8588448615999998E-2</v>
      </c>
      <c r="E7" s="82"/>
      <c r="F7" s="82"/>
    </row>
    <row r="8" spans="1:6" x14ac:dyDescent="0.3">
      <c r="A8" t="s">
        <v>72</v>
      </c>
      <c r="B8" s="82">
        <v>0.3541840383</v>
      </c>
      <c r="C8" s="82">
        <v>-0.407882834995</v>
      </c>
      <c r="E8" s="82"/>
      <c r="F8" s="82"/>
    </row>
    <row r="9" spans="1:6" x14ac:dyDescent="0.3">
      <c r="A9" t="s">
        <v>50</v>
      </c>
      <c r="B9" s="82">
        <v>9.7139090624999994E-2</v>
      </c>
      <c r="C9" s="82">
        <v>-1.0924191741999999E-2</v>
      </c>
      <c r="E9" s="82"/>
      <c r="F9" s="82"/>
    </row>
    <row r="10" spans="1:6" x14ac:dyDescent="0.3">
      <c r="A10" t="s">
        <v>51</v>
      </c>
      <c r="B10" s="82">
        <v>0.13117753445700001</v>
      </c>
      <c r="C10" s="82">
        <v>7.0907511672999995E-2</v>
      </c>
      <c r="E10" s="82"/>
      <c r="F10" s="82"/>
    </row>
    <row r="11" spans="1:6" x14ac:dyDescent="0.3">
      <c r="A11" t="s">
        <v>44</v>
      </c>
      <c r="B11" s="82">
        <v>-0.25138627685999998</v>
      </c>
      <c r="C11" s="82">
        <v>-4.513249976E-3</v>
      </c>
      <c r="E11" s="82"/>
      <c r="F11" s="82"/>
    </row>
    <row r="12" spans="1:6" x14ac:dyDescent="0.3">
      <c r="A12" t="s">
        <v>41</v>
      </c>
      <c r="B12" s="82">
        <v>-0.11727579467</v>
      </c>
      <c r="C12" s="82">
        <v>-0.191552089349</v>
      </c>
      <c r="E12" s="82"/>
      <c r="F12" s="82"/>
    </row>
    <row r="13" spans="1:6" x14ac:dyDescent="0.3">
      <c r="A13" t="s">
        <v>49</v>
      </c>
      <c r="B13" s="82">
        <v>-0.116097447666</v>
      </c>
      <c r="C13" s="82">
        <v>5.8295215905000003E-2</v>
      </c>
      <c r="E13" s="82"/>
      <c r="F13" s="82"/>
    </row>
    <row r="14" spans="1:6" x14ac:dyDescent="0.3">
      <c r="A14" t="s">
        <v>42</v>
      </c>
      <c r="B14" s="82">
        <v>4.4783240030000001E-3</v>
      </c>
      <c r="C14" s="82">
        <v>2.6023848447000002E-2</v>
      </c>
      <c r="E14" s="82"/>
      <c r="F14" s="82"/>
    </row>
    <row r="15" spans="1:6" x14ac:dyDescent="0.3">
      <c r="A15" t="s">
        <v>43</v>
      </c>
      <c r="B15" s="82">
        <v>6.9113831089000002E-2</v>
      </c>
      <c r="C15" s="82">
        <v>6.9689604572999997E-2</v>
      </c>
      <c r="E15" s="82"/>
      <c r="F15" s="82"/>
    </row>
    <row r="16" spans="1:6" x14ac:dyDescent="0.3">
      <c r="A16" t="s">
        <v>82</v>
      </c>
      <c r="B16" s="82">
        <v>-0.43946418675100002</v>
      </c>
      <c r="C16" s="82">
        <v>0.39416700897500001</v>
      </c>
      <c r="F16" s="82"/>
    </row>
    <row r="17" spans="1:6" x14ac:dyDescent="0.3">
      <c r="E17" s="82"/>
      <c r="F17" s="82"/>
    </row>
    <row r="18" spans="1:6" x14ac:dyDescent="0.3">
      <c r="E18" s="82"/>
      <c r="F18" s="82"/>
    </row>
    <row r="19" spans="1:6" x14ac:dyDescent="0.3">
      <c r="E19" s="82"/>
    </row>
    <row r="20" spans="1:6" x14ac:dyDescent="0.3">
      <c r="D20" s="82"/>
      <c r="E20" s="82"/>
    </row>
    <row r="21" spans="1:6" x14ac:dyDescent="0.3">
      <c r="A21" s="130"/>
      <c r="B21" s="131"/>
      <c r="C21" s="131"/>
      <c r="D21" s="82"/>
      <c r="E21" s="82"/>
    </row>
    <row r="22" spans="1:6" x14ac:dyDescent="0.3">
      <c r="A22" s="130"/>
    </row>
    <row r="23" spans="1:6" x14ac:dyDescent="0.3">
      <c r="A23" s="130"/>
      <c r="F23" s="82"/>
    </row>
    <row r="24" spans="1:6" x14ac:dyDescent="0.3">
      <c r="A24" s="130"/>
    </row>
    <row r="25" spans="1:6" x14ac:dyDescent="0.3">
      <c r="A25" s="130"/>
      <c r="B25" s="129"/>
      <c r="C25" s="129"/>
      <c r="D25" s="82"/>
      <c r="E25" s="82"/>
    </row>
    <row r="26" spans="1:6" x14ac:dyDescent="0.3">
      <c r="A26" s="130"/>
    </row>
    <row r="27" spans="1:6" x14ac:dyDescent="0.3">
      <c r="A27" s="130"/>
    </row>
    <row r="28" spans="1:6" x14ac:dyDescent="0.3">
      <c r="A28" s="130"/>
    </row>
    <row r="29" spans="1:6" x14ac:dyDescent="0.3">
      <c r="A29" s="130"/>
    </row>
    <row r="30" spans="1:6" x14ac:dyDescent="0.3">
      <c r="A30" s="130"/>
      <c r="F30" s="82"/>
    </row>
    <row r="31" spans="1:6" x14ac:dyDescent="0.3">
      <c r="A31" s="130"/>
    </row>
    <row r="32" spans="1:6" x14ac:dyDescent="0.3">
      <c r="A32" s="130"/>
      <c r="B32" s="129"/>
      <c r="C32" s="129"/>
      <c r="D32" s="82"/>
      <c r="E32" s="82"/>
      <c r="F32" s="82"/>
    </row>
    <row r="33" spans="1:6" x14ac:dyDescent="0.3">
      <c r="A33" s="130"/>
    </row>
    <row r="34" spans="1:6" x14ac:dyDescent="0.3">
      <c r="A34" s="130"/>
      <c r="B34" s="129"/>
      <c r="C34" s="129"/>
      <c r="D34" s="82"/>
      <c r="E34" s="82"/>
      <c r="F34" s="82"/>
    </row>
    <row r="35" spans="1:6" x14ac:dyDescent="0.3">
      <c r="A35" s="130"/>
      <c r="B35" s="129"/>
    </row>
    <row r="36" spans="1:6" x14ac:dyDescent="0.3">
      <c r="A36" s="130"/>
      <c r="B36" s="129"/>
      <c r="C36" s="129"/>
    </row>
    <row r="37" spans="1:6" x14ac:dyDescent="0.3">
      <c r="A37" s="130"/>
      <c r="B37" s="129"/>
      <c r="C37" s="129"/>
    </row>
    <row r="38" spans="1:6" x14ac:dyDescent="0.3">
      <c r="A38" s="130"/>
      <c r="B38" s="130"/>
      <c r="C38" s="130"/>
    </row>
    <row r="39" spans="1:6" x14ac:dyDescent="0.3">
      <c r="A39" s="130"/>
      <c r="B39" s="130"/>
      <c r="C39" s="13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1"/>
  <sheetViews>
    <sheetView topLeftCell="F1" workbookViewId="0">
      <selection activeCell="X19" sqref="X19"/>
    </sheetView>
  </sheetViews>
  <sheetFormatPr defaultRowHeight="14.4" x14ac:dyDescent="0.3"/>
  <cols>
    <col min="1" max="1" width="2.6640625" customWidth="1"/>
    <col min="3" max="3" width="12.6640625" customWidth="1"/>
    <col min="4" max="4" width="11.6640625" customWidth="1"/>
    <col min="5" max="5" width="13.109375" customWidth="1"/>
    <col min="6" max="6" width="12.44140625" customWidth="1"/>
    <col min="7" max="9" width="10.5546875" customWidth="1"/>
    <col min="10" max="10" width="10.5546875" bestFit="1" customWidth="1"/>
    <col min="11" max="11" width="12.88671875" customWidth="1"/>
    <col min="12" max="12" width="14.109375" customWidth="1"/>
    <col min="13" max="13" width="15.6640625" customWidth="1"/>
    <col min="14" max="14" width="14.88671875" customWidth="1"/>
    <col min="15" max="15" width="13.6640625" customWidth="1"/>
    <col min="16" max="16" width="14.109375" customWidth="1"/>
    <col min="17" max="17" width="12.6640625" customWidth="1"/>
    <col min="18" max="18" width="13.44140625" customWidth="1"/>
    <col min="19" max="19" width="11.44140625" customWidth="1"/>
    <col min="20" max="22" width="9.5546875" bestFit="1" customWidth="1"/>
    <col min="23" max="23" width="10.5546875" bestFit="1" customWidth="1"/>
    <col min="24" max="24" width="11.109375" customWidth="1"/>
  </cols>
  <sheetData>
    <row r="2" spans="1:24" x14ac:dyDescent="0.3">
      <c r="A2" t="s">
        <v>330</v>
      </c>
    </row>
    <row r="3" spans="1:24" x14ac:dyDescent="0.3">
      <c r="A3" t="s">
        <v>93</v>
      </c>
    </row>
    <row r="4" spans="1:24" x14ac:dyDescent="0.3">
      <c r="A4" t="s">
        <v>341</v>
      </c>
    </row>
    <row r="5" spans="1:24" x14ac:dyDescent="0.3">
      <c r="A5" t="s">
        <v>339</v>
      </c>
    </row>
    <row r="7" spans="1:24" x14ac:dyDescent="0.3">
      <c r="D7" t="s">
        <v>38</v>
      </c>
      <c r="E7" t="s">
        <v>39</v>
      </c>
      <c r="F7" t="s">
        <v>48</v>
      </c>
      <c r="G7" t="s">
        <v>68</v>
      </c>
      <c r="H7" t="s">
        <v>76</v>
      </c>
      <c r="I7" t="s">
        <v>85</v>
      </c>
      <c r="J7" t="s">
        <v>103</v>
      </c>
      <c r="K7" t="s">
        <v>196</v>
      </c>
      <c r="L7" t="s">
        <v>204</v>
      </c>
      <c r="M7" t="s">
        <v>213</v>
      </c>
      <c r="N7" t="s">
        <v>214</v>
      </c>
      <c r="O7" t="s">
        <v>216</v>
      </c>
      <c r="P7" t="s">
        <v>225</v>
      </c>
      <c r="Q7" t="s">
        <v>227</v>
      </c>
      <c r="R7" t="s">
        <v>319</v>
      </c>
      <c r="S7" t="s">
        <v>324</v>
      </c>
      <c r="T7" t="s">
        <v>336</v>
      </c>
      <c r="U7" t="s">
        <v>340</v>
      </c>
      <c r="V7" t="s">
        <v>355</v>
      </c>
      <c r="W7" t="s">
        <v>369</v>
      </c>
      <c r="X7" t="s">
        <v>377</v>
      </c>
    </row>
    <row r="8" spans="1:24" x14ac:dyDescent="0.3">
      <c r="B8" t="s">
        <v>1</v>
      </c>
      <c r="C8" t="s">
        <v>45</v>
      </c>
      <c r="D8" s="9">
        <v>2298389.7508210698</v>
      </c>
      <c r="E8" s="9">
        <v>2261602.5224185898</v>
      </c>
      <c r="F8" s="9">
        <v>2306344.951084909</v>
      </c>
      <c r="G8" s="9">
        <v>2430956.011216023</v>
      </c>
      <c r="H8" s="9">
        <v>2569124.2052580002</v>
      </c>
      <c r="I8" s="9">
        <v>2471407.5096728094</v>
      </c>
      <c r="J8" s="9">
        <v>2503398.4101842893</v>
      </c>
      <c r="K8" s="9">
        <v>2698568.8342618505</v>
      </c>
      <c r="L8" s="9">
        <v>2734402.8301738705</v>
      </c>
      <c r="M8" s="9">
        <v>2778176.9915096699</v>
      </c>
      <c r="N8" s="9">
        <v>2842419.6969146994</v>
      </c>
      <c r="O8" s="9">
        <v>2994150.7487284006</v>
      </c>
      <c r="P8" s="9">
        <v>3118156.4132707906</v>
      </c>
      <c r="Q8" s="9">
        <v>3230768.1129337698</v>
      </c>
      <c r="R8" s="9">
        <v>3509609.3565997793</v>
      </c>
      <c r="S8" s="9">
        <v>3949867.28668606</v>
      </c>
      <c r="T8" s="9">
        <v>3635581.2169126999</v>
      </c>
      <c r="U8" s="9">
        <v>3777374.0185728902</v>
      </c>
      <c r="V8" s="9">
        <v>4102293.4693249501</v>
      </c>
      <c r="W8" s="9">
        <v>4212638.7718245899</v>
      </c>
      <c r="X8" s="9">
        <v>4525157.00574781</v>
      </c>
    </row>
    <row r="9" spans="1:24" x14ac:dyDescent="0.3">
      <c r="B9" t="s">
        <v>1</v>
      </c>
      <c r="C9" t="s">
        <v>46</v>
      </c>
      <c r="D9" s="9">
        <v>111113.09039356001</v>
      </c>
      <c r="E9" s="9">
        <v>114640.53794147998</v>
      </c>
      <c r="F9" s="9">
        <v>122643.77965485</v>
      </c>
      <c r="G9" s="9">
        <v>130805.20714658008</v>
      </c>
      <c r="H9" s="9">
        <v>141072.05660913</v>
      </c>
      <c r="I9" s="9">
        <v>162800.73076613998</v>
      </c>
      <c r="J9" s="9">
        <v>190523.02907327999</v>
      </c>
      <c r="K9" s="9">
        <v>217828.26039096006</v>
      </c>
      <c r="L9" s="9">
        <v>259294.68132823022</v>
      </c>
      <c r="M9" s="9">
        <v>303714.68170719204</v>
      </c>
      <c r="N9" s="9">
        <v>317469.27602719434</v>
      </c>
      <c r="O9" s="9">
        <v>315353.47123756667</v>
      </c>
      <c r="P9" s="9">
        <v>318365.01735311956</v>
      </c>
      <c r="Q9" s="9">
        <v>337000.22496785427</v>
      </c>
      <c r="R9" s="9">
        <v>373888.14998059859</v>
      </c>
      <c r="S9" s="9">
        <v>454719.53673931799</v>
      </c>
      <c r="T9" s="9">
        <v>477388.56678050302</v>
      </c>
      <c r="U9" s="9">
        <v>531995.84940485004</v>
      </c>
      <c r="V9" s="9">
        <v>601118.67610748205</v>
      </c>
      <c r="W9" s="9">
        <v>666948.16685062402</v>
      </c>
      <c r="X9" s="9">
        <v>751478.88881357398</v>
      </c>
    </row>
    <row r="10" spans="1:24" x14ac:dyDescent="0.3">
      <c r="B10" t="s">
        <v>1</v>
      </c>
      <c r="C10" t="s">
        <v>47</v>
      </c>
      <c r="D10" s="9">
        <v>20666.078378859998</v>
      </c>
      <c r="E10" s="9">
        <v>18718.377864770002</v>
      </c>
      <c r="F10" s="9">
        <v>18839.29938126</v>
      </c>
      <c r="G10" s="9">
        <v>18148.547548140003</v>
      </c>
      <c r="H10" s="9">
        <v>18577.790405840002</v>
      </c>
      <c r="I10" s="9">
        <v>19620.514566379996</v>
      </c>
      <c r="J10" s="9">
        <v>20068.20348285</v>
      </c>
      <c r="K10" s="9">
        <v>20254.2464139</v>
      </c>
      <c r="L10" s="9">
        <v>22246.816230260003</v>
      </c>
      <c r="M10" s="9">
        <v>25211.599445539996</v>
      </c>
      <c r="N10" s="9">
        <v>29455.110283738497</v>
      </c>
      <c r="O10" s="9">
        <v>31234.561150709476</v>
      </c>
      <c r="P10" s="9">
        <v>45434.04436214162</v>
      </c>
      <c r="Q10" s="9">
        <v>48869.074296066079</v>
      </c>
      <c r="R10" s="9">
        <v>49612.023046939597</v>
      </c>
      <c r="S10" s="9">
        <v>52078.769230347199</v>
      </c>
      <c r="T10" s="9">
        <v>52239.348437405701</v>
      </c>
      <c r="U10" s="9">
        <v>54175.245721491498</v>
      </c>
      <c r="V10" s="9">
        <v>59988.8770384007</v>
      </c>
      <c r="W10" s="9">
        <v>66116.239533275599</v>
      </c>
      <c r="X10" s="9">
        <v>74232.160846704195</v>
      </c>
    </row>
    <row r="11" spans="1:24" x14ac:dyDescent="0.3">
      <c r="C11" t="s">
        <v>218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>
        <v>212.79053786</v>
      </c>
      <c r="O11" s="9">
        <v>1018.0216836941499</v>
      </c>
      <c r="P11" s="9">
        <v>3786.6066513790001</v>
      </c>
      <c r="Q11" s="9">
        <v>6228.0376681672014</v>
      </c>
      <c r="R11" s="9">
        <v>11141.350896477201</v>
      </c>
      <c r="S11" s="9">
        <v>16902.283886387599</v>
      </c>
      <c r="T11" s="9">
        <v>23513.001021383101</v>
      </c>
      <c r="U11" s="9">
        <v>31461.3740984219</v>
      </c>
      <c r="V11" s="9">
        <v>47996.324952592899</v>
      </c>
      <c r="W11" s="9">
        <v>85594.519869109601</v>
      </c>
      <c r="X11" s="9">
        <v>111819.27599219199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AH78"/>
  <sheetViews>
    <sheetView topLeftCell="J55" zoomScaleNormal="100" workbookViewId="0">
      <selection activeCell="Z84" sqref="Z84"/>
    </sheetView>
  </sheetViews>
  <sheetFormatPr defaultColWidth="9.109375" defaultRowHeight="14.4" x14ac:dyDescent="0.3"/>
  <cols>
    <col min="1" max="6" width="9.109375" style="103"/>
    <col min="7" max="7" width="10.109375" style="103" bestFit="1" customWidth="1"/>
    <col min="8" max="8" width="15.5546875" style="103" customWidth="1"/>
    <col min="9" max="9" width="13.109375" style="103" customWidth="1"/>
    <col min="10" max="10" width="13.6640625" style="103" customWidth="1"/>
    <col min="11" max="11" width="15.88671875" style="103" customWidth="1"/>
    <col min="12" max="12" width="13.6640625" style="103" customWidth="1"/>
    <col min="13" max="13" width="12.88671875" style="103" customWidth="1"/>
    <col min="14" max="14" width="14.88671875" style="103" customWidth="1"/>
    <col min="15" max="15" width="12.88671875" style="103" customWidth="1"/>
    <col min="16" max="16" width="13.5546875" style="103" customWidth="1"/>
    <col min="17" max="17" width="13.88671875" style="103" customWidth="1"/>
    <col min="18" max="18" width="13.33203125" style="103" customWidth="1"/>
    <col min="19" max="20" width="13.5546875" style="103" customWidth="1"/>
    <col min="21" max="21" width="14.109375" style="103" customWidth="1"/>
    <col min="22" max="22" width="13.33203125" style="103" customWidth="1"/>
    <col min="23" max="23" width="13" style="103" customWidth="1"/>
    <col min="24" max="24" width="14.109375" style="103" customWidth="1"/>
    <col min="25" max="25" width="13.88671875" style="103" customWidth="1"/>
    <col min="26" max="26" width="12" style="103" customWidth="1"/>
    <col min="27" max="27" width="13" style="103" customWidth="1"/>
    <col min="28" max="28" width="12.5546875" style="103" customWidth="1"/>
    <col min="29" max="16384" width="9.109375" style="103"/>
  </cols>
  <sheetData>
    <row r="4" spans="6:33" x14ac:dyDescent="0.3">
      <c r="L4" s="103" t="s">
        <v>229</v>
      </c>
    </row>
    <row r="5" spans="6:33" x14ac:dyDescent="0.3">
      <c r="J5" s="103" t="s">
        <v>230</v>
      </c>
      <c r="Y5" s="103" t="s">
        <v>230</v>
      </c>
      <c r="Z5" s="103">
        <v>2017</v>
      </c>
      <c r="AC5" s="103" t="s">
        <v>231</v>
      </c>
    </row>
    <row r="6" spans="6:33" x14ac:dyDescent="0.3">
      <c r="J6" s="103">
        <v>2016</v>
      </c>
      <c r="K6" s="103">
        <v>2017</v>
      </c>
      <c r="L6" s="103">
        <v>2018</v>
      </c>
      <c r="N6" s="103" t="s">
        <v>232</v>
      </c>
      <c r="O6" s="103" t="s">
        <v>233</v>
      </c>
      <c r="P6" s="103" t="s">
        <v>234</v>
      </c>
      <c r="Q6" s="104">
        <v>4.8806585868941703E-2</v>
      </c>
      <c r="Y6" s="103" t="s">
        <v>235</v>
      </c>
      <c r="Z6" s="103" t="s">
        <v>236</v>
      </c>
      <c r="AA6" s="103" t="s">
        <v>237</v>
      </c>
    </row>
    <row r="7" spans="6:33" x14ac:dyDescent="0.3">
      <c r="F7" s="105"/>
      <c r="G7" s="105" t="s">
        <v>238</v>
      </c>
      <c r="I7" s="105" t="s">
        <v>234</v>
      </c>
      <c r="J7" s="106">
        <v>7737.9</v>
      </c>
      <c r="K7" s="103">
        <v>120</v>
      </c>
      <c r="L7" s="105">
        <v>8193.2999999999993</v>
      </c>
      <c r="M7" s="103" t="s">
        <v>234</v>
      </c>
      <c r="N7" s="107">
        <v>399.887</v>
      </c>
      <c r="O7" s="103">
        <v>8193.2999999999993</v>
      </c>
      <c r="P7" s="103" t="s">
        <v>239</v>
      </c>
      <c r="Q7" s="104">
        <v>0.5005754290876242</v>
      </c>
      <c r="X7" s="103" t="s">
        <v>240</v>
      </c>
      <c r="Y7" s="107">
        <v>0</v>
      </c>
      <c r="Z7" s="108">
        <f>99.8/100</f>
        <v>0.998</v>
      </c>
      <c r="AA7" s="107">
        <f>1-Z7</f>
        <v>2.0000000000000018E-3</v>
      </c>
      <c r="AC7" s="103">
        <v>48.7</v>
      </c>
    </row>
    <row r="8" spans="6:33" x14ac:dyDescent="0.3">
      <c r="F8" s="105"/>
      <c r="G8" s="109">
        <v>43555</v>
      </c>
      <c r="I8" s="106" t="s">
        <v>241</v>
      </c>
      <c r="J8" s="106">
        <v>105.9</v>
      </c>
      <c r="K8" s="105">
        <v>118.9</v>
      </c>
      <c r="M8" s="103" t="s">
        <v>242</v>
      </c>
      <c r="N8" s="103">
        <v>218.22499999999999</v>
      </c>
      <c r="O8" s="103">
        <v>38</v>
      </c>
      <c r="P8" s="103" t="s">
        <v>241</v>
      </c>
      <c r="Q8" s="104">
        <v>0.68388645920941959</v>
      </c>
      <c r="X8" s="103" t="s">
        <v>243</v>
      </c>
      <c r="Y8" s="107">
        <v>0</v>
      </c>
      <c r="Z8" s="108">
        <v>0.99642625878105251</v>
      </c>
      <c r="AA8" s="107">
        <f>1-Z8</f>
        <v>3.5737412189474904E-3</v>
      </c>
      <c r="AC8" s="103">
        <v>41.3</v>
      </c>
      <c r="AF8" s="103">
        <f>5497/5632</f>
        <v>0.97602982954545459</v>
      </c>
    </row>
    <row r="9" spans="6:33" x14ac:dyDescent="0.3">
      <c r="F9" s="105" t="s">
        <v>234</v>
      </c>
      <c r="G9" s="110">
        <v>77.56515204380149</v>
      </c>
      <c r="I9" s="106" t="s">
        <v>239</v>
      </c>
      <c r="J9" s="106">
        <v>106.4</v>
      </c>
      <c r="K9" s="105">
        <v>110.7</v>
      </c>
      <c r="M9" s="103" t="s">
        <v>244</v>
      </c>
      <c r="N9" s="103">
        <v>130.28800000000001</v>
      </c>
      <c r="O9" s="103">
        <v>31.4</v>
      </c>
      <c r="P9" s="103" t="s">
        <v>245</v>
      </c>
      <c r="Q9" s="104">
        <v>0.7433711340206185</v>
      </c>
      <c r="X9" s="103" t="s">
        <v>246</v>
      </c>
      <c r="Y9" s="107">
        <v>0</v>
      </c>
      <c r="Z9" s="108">
        <f>97.9/100</f>
        <v>0.97900000000000009</v>
      </c>
      <c r="AA9" s="107">
        <f>1-Z9</f>
        <v>2.0999999999999908E-2</v>
      </c>
      <c r="AC9" s="103">
        <v>27.1</v>
      </c>
      <c r="AF9" s="103">
        <f>20351474/48671506</f>
        <v>0.41813939350880164</v>
      </c>
      <c r="AG9" s="103">
        <f>13961142/48671506</f>
        <v>0.28684425750047676</v>
      </c>
    </row>
    <row r="10" spans="6:33" x14ac:dyDescent="0.3">
      <c r="F10" s="105" t="s">
        <v>247</v>
      </c>
      <c r="G10" s="110">
        <v>8.1162563681933566</v>
      </c>
      <c r="I10" s="106" t="s">
        <v>248</v>
      </c>
      <c r="J10" s="106">
        <v>97.3</v>
      </c>
      <c r="K10" s="111">
        <v>102.6</v>
      </c>
      <c r="M10" s="103" t="s">
        <v>249</v>
      </c>
      <c r="N10" s="103">
        <v>110.648</v>
      </c>
      <c r="O10" s="103">
        <v>41.3</v>
      </c>
      <c r="P10" s="103" t="s">
        <v>250</v>
      </c>
      <c r="Q10" s="104">
        <v>1.0195548387096776</v>
      </c>
      <c r="X10" s="103" t="s">
        <v>251</v>
      </c>
      <c r="Y10" s="107">
        <f>1-Z10-AA10</f>
        <v>1.8789944850923709E-3</v>
      </c>
      <c r="Z10" s="108">
        <f>97.9/100</f>
        <v>0.97900000000000009</v>
      </c>
      <c r="AA10" s="107">
        <v>1.9121005514907537E-2</v>
      </c>
      <c r="AC10" s="103">
        <v>8.1</v>
      </c>
      <c r="AF10" s="103">
        <f>406239/407696</f>
        <v>0.99642625878105251</v>
      </c>
    </row>
    <row r="11" spans="6:33" x14ac:dyDescent="0.3">
      <c r="F11" s="105" t="s">
        <v>252</v>
      </c>
      <c r="G11" s="110">
        <v>1.5980336884969966</v>
      </c>
      <c r="I11" s="106" t="s">
        <v>245</v>
      </c>
      <c r="J11" s="106">
        <v>81.8</v>
      </c>
      <c r="K11" s="105">
        <v>87.3</v>
      </c>
      <c r="M11" s="103" t="s">
        <v>251</v>
      </c>
      <c r="N11" s="103">
        <v>96.845399999999998</v>
      </c>
      <c r="O11" s="103">
        <v>25.9</v>
      </c>
      <c r="P11" s="103" t="s">
        <v>253</v>
      </c>
      <c r="Q11" s="104">
        <v>1.1263445945945945</v>
      </c>
      <c r="X11" s="103" t="s">
        <v>249</v>
      </c>
      <c r="Y11" s="107">
        <v>0</v>
      </c>
      <c r="Z11" s="108">
        <v>0.97602982954545459</v>
      </c>
      <c r="AA11" s="107">
        <f>1-Z11</f>
        <v>2.3970170454545414E-2</v>
      </c>
    </row>
    <row r="12" spans="6:33" x14ac:dyDescent="0.3">
      <c r="F12" s="105" t="s">
        <v>254</v>
      </c>
      <c r="G12" s="110">
        <v>1.1698376955166341</v>
      </c>
      <c r="I12" s="106" t="s">
        <v>250</v>
      </c>
      <c r="J12" s="106">
        <v>74.3</v>
      </c>
      <c r="K12" s="106">
        <v>77.5</v>
      </c>
      <c r="M12" s="103" t="s">
        <v>241</v>
      </c>
      <c r="N12" s="107">
        <v>81.314099999999996</v>
      </c>
      <c r="O12" s="103">
        <v>118.9</v>
      </c>
      <c r="P12" s="103" t="s">
        <v>240</v>
      </c>
      <c r="Q12" s="104">
        <v>1.3275319148936171</v>
      </c>
      <c r="X12" s="103" t="s">
        <v>255</v>
      </c>
      <c r="Y12" s="107">
        <f>1-Z12-AA12</f>
        <v>6.6711162075710831E-2</v>
      </c>
      <c r="Z12" s="108">
        <v>0.91827873770311386</v>
      </c>
      <c r="AA12" s="107">
        <v>1.5010100221175318E-2</v>
      </c>
      <c r="AF12" s="103">
        <f>402/1103</f>
        <v>0.36446056210335448</v>
      </c>
    </row>
    <row r="13" spans="6:33" x14ac:dyDescent="0.3">
      <c r="F13" s="105" t="s">
        <v>240</v>
      </c>
      <c r="G13" s="110">
        <v>0.69137625516834023</v>
      </c>
      <c r="I13" s="106" t="s">
        <v>240</v>
      </c>
      <c r="J13" s="106">
        <v>58.9</v>
      </c>
      <c r="K13" s="106">
        <v>61.1</v>
      </c>
      <c r="M13" s="103" t="s">
        <v>240</v>
      </c>
      <c r="N13" s="103">
        <v>81.112200000000001</v>
      </c>
      <c r="O13" s="103">
        <v>61.1</v>
      </c>
      <c r="P13" s="103" t="s">
        <v>256</v>
      </c>
      <c r="Q13" s="104">
        <v>1.6543634496919917</v>
      </c>
      <c r="X13" s="111" t="s">
        <v>234</v>
      </c>
      <c r="Y13" s="112">
        <f>1-Z13-AA13</f>
        <v>1.8221874580554437E-2</v>
      </c>
      <c r="Z13" s="113">
        <v>0.9175064394888609</v>
      </c>
      <c r="AA13" s="112">
        <v>6.427168593058466E-2</v>
      </c>
      <c r="AF13" s="103">
        <f>1426227/1777124</f>
        <v>0.8025478244624461</v>
      </c>
    </row>
    <row r="14" spans="6:33" x14ac:dyDescent="0.3">
      <c r="F14" s="105" t="s">
        <v>250</v>
      </c>
      <c r="G14" s="110">
        <v>0.61774092788631119</v>
      </c>
      <c r="I14" s="106" t="s">
        <v>253</v>
      </c>
      <c r="J14" s="106">
        <v>55.5</v>
      </c>
      <c r="K14" s="106">
        <v>59.2</v>
      </c>
      <c r="M14" s="103" t="s">
        <v>256</v>
      </c>
      <c r="N14" s="103">
        <v>80.567499999999995</v>
      </c>
      <c r="O14" s="103">
        <v>48.7</v>
      </c>
      <c r="P14" s="103" t="s">
        <v>257</v>
      </c>
      <c r="Q14" s="104">
        <v>1.9948044280442803</v>
      </c>
      <c r="X14" s="105" t="s">
        <v>241</v>
      </c>
      <c r="Y14" s="114">
        <f>4.4/100</f>
        <v>4.4000000000000004E-2</v>
      </c>
      <c r="Z14" s="110">
        <f>83.3/100</f>
        <v>0.83299999999999996</v>
      </c>
      <c r="AA14" s="114">
        <v>0.12287970995727049</v>
      </c>
    </row>
    <row r="15" spans="6:33" x14ac:dyDescent="0.3">
      <c r="F15" s="105" t="s">
        <v>253</v>
      </c>
      <c r="G15" s="110">
        <v>0.56774635524822847</v>
      </c>
      <c r="I15" s="106" t="s">
        <v>256</v>
      </c>
      <c r="J15" s="106">
        <v>48.5</v>
      </c>
      <c r="K15" s="106">
        <v>48.7</v>
      </c>
      <c r="M15" s="103" t="s">
        <v>255</v>
      </c>
      <c r="N15" s="103">
        <v>79.652799999999999</v>
      </c>
      <c r="O15" s="103">
        <v>16.399999999999999</v>
      </c>
      <c r="P15" s="103" t="s">
        <v>258</v>
      </c>
      <c r="Q15" s="104">
        <v>2.1131650793650794</v>
      </c>
      <c r="X15" s="103" t="s">
        <v>250</v>
      </c>
      <c r="Y15" s="107">
        <v>0</v>
      </c>
      <c r="Z15" s="108">
        <v>0.8025478244624461</v>
      </c>
      <c r="AA15" s="107">
        <f>1-Z15</f>
        <v>0.1974521755375539</v>
      </c>
      <c r="AF15" s="103">
        <f>606/4317</f>
        <v>0.14037526059763725</v>
      </c>
    </row>
    <row r="16" spans="6:33" x14ac:dyDescent="0.3">
      <c r="F16" s="105" t="s">
        <v>256</v>
      </c>
      <c r="G16" s="110">
        <v>0.47501407818441643</v>
      </c>
      <c r="I16" s="106" t="s">
        <v>259</v>
      </c>
      <c r="J16" s="106">
        <v>43.9</v>
      </c>
      <c r="K16" s="111">
        <v>48.6</v>
      </c>
      <c r="M16" s="103" t="s">
        <v>250</v>
      </c>
      <c r="N16" s="105">
        <v>79.015500000000003</v>
      </c>
      <c r="O16" s="103">
        <v>77.5</v>
      </c>
      <c r="P16" s="103" t="s">
        <v>249</v>
      </c>
      <c r="Q16" s="104">
        <v>2.679128329297821</v>
      </c>
      <c r="X16" s="103" t="s">
        <v>260</v>
      </c>
      <c r="Y16" s="107">
        <f>12.1/100</f>
        <v>0.121</v>
      </c>
      <c r="Z16" s="108">
        <f>73.8/100</f>
        <v>0.73799999999999999</v>
      </c>
      <c r="AA16" s="107">
        <v>0.14037526059763725</v>
      </c>
      <c r="AF16" s="103">
        <f>158294/805901</f>
        <v>0.19641866680895048</v>
      </c>
    </row>
    <row r="17" spans="6:34" x14ac:dyDescent="0.3">
      <c r="F17" s="105" t="s">
        <v>249</v>
      </c>
      <c r="G17" s="110">
        <v>0.37846357992806751</v>
      </c>
      <c r="I17" s="106" t="s">
        <v>249</v>
      </c>
      <c r="J17" s="106">
        <v>35.5</v>
      </c>
      <c r="K17" s="106">
        <v>41.3</v>
      </c>
      <c r="M17" s="103" t="s">
        <v>261</v>
      </c>
      <c r="N17" s="103">
        <v>72.318600000000004</v>
      </c>
      <c r="O17" s="103">
        <v>19.100000000000001</v>
      </c>
      <c r="P17" s="103" t="s">
        <v>262</v>
      </c>
      <c r="Q17" s="115">
        <v>3.0088026315789476</v>
      </c>
      <c r="X17" s="103" t="s">
        <v>263</v>
      </c>
      <c r="Y17" s="107">
        <f>3.6/100</f>
        <v>3.6000000000000004E-2</v>
      </c>
      <c r="Z17" s="108">
        <f>71.7/100</f>
        <v>0.71700000000000008</v>
      </c>
      <c r="AA17" s="107">
        <v>0.24718618591750918</v>
      </c>
      <c r="AF17" s="103">
        <f>258658/281677</f>
        <v>0.91827873770311386</v>
      </c>
      <c r="AH17" s="103">
        <f>4228/281677</f>
        <v>1.5010100221175318E-2</v>
      </c>
    </row>
    <row r="18" spans="6:34" x14ac:dyDescent="0.3">
      <c r="F18" s="105" t="s">
        <v>251</v>
      </c>
      <c r="G18" s="110">
        <v>0.25127291748051722</v>
      </c>
      <c r="I18" s="106" t="s">
        <v>242</v>
      </c>
      <c r="J18" s="106">
        <v>33.9</v>
      </c>
      <c r="K18" s="106">
        <v>38</v>
      </c>
      <c r="M18" s="103" t="s">
        <v>260</v>
      </c>
      <c r="N18" s="103">
        <v>71.928299999999993</v>
      </c>
      <c r="O18" s="103">
        <v>2.4</v>
      </c>
      <c r="P18" s="103" t="s">
        <v>251</v>
      </c>
      <c r="Q18" s="104">
        <v>3.7392046332046331</v>
      </c>
      <c r="X18" s="103" t="s">
        <v>264</v>
      </c>
      <c r="Y18" s="107">
        <f>49.6/100</f>
        <v>0.496</v>
      </c>
      <c r="Z18" s="108">
        <f>50.4/100</f>
        <v>0.504</v>
      </c>
      <c r="AA18" s="107"/>
    </row>
    <row r="19" spans="6:34" x14ac:dyDescent="0.3">
      <c r="F19" s="105" t="s">
        <v>265</v>
      </c>
      <c r="G19" s="110">
        <v>0.25083329715545394</v>
      </c>
      <c r="I19" s="106" t="s">
        <v>258</v>
      </c>
      <c r="J19" s="106">
        <v>32.799999999999997</v>
      </c>
      <c r="K19" s="106">
        <v>31.5</v>
      </c>
      <c r="M19" s="103" t="s">
        <v>243</v>
      </c>
      <c r="N19" s="103">
        <v>67.556899999999999</v>
      </c>
      <c r="O19" s="103">
        <v>8.1</v>
      </c>
      <c r="P19" s="103" t="s">
        <v>261</v>
      </c>
      <c r="Q19" s="104">
        <v>3.7863141361256543</v>
      </c>
      <c r="X19" s="103" t="s">
        <v>257</v>
      </c>
      <c r="Y19" s="107">
        <f>1-Z19-AA19</f>
        <v>0.29501634899072166</v>
      </c>
      <c r="Z19" s="108">
        <v>0.41813939350880164</v>
      </c>
      <c r="AA19" s="107">
        <v>0.28684425750047676</v>
      </c>
      <c r="AF19" s="103">
        <f>4162946/4537239</f>
        <v>0.9175064394888609</v>
      </c>
      <c r="AG19" s="103">
        <f>291616/4537239</f>
        <v>6.427168593058466E-2</v>
      </c>
    </row>
    <row r="20" spans="6:34" x14ac:dyDescent="0.3">
      <c r="F20" s="105" t="s">
        <v>255</v>
      </c>
      <c r="G20" s="110">
        <v>0.22145936084130652</v>
      </c>
      <c r="I20" s="106" t="s">
        <v>244</v>
      </c>
      <c r="J20" s="106">
        <v>29.6</v>
      </c>
      <c r="K20" s="106">
        <v>31.4</v>
      </c>
      <c r="M20" s="103" t="s">
        <v>253</v>
      </c>
      <c r="N20" s="103">
        <v>66.679599999999994</v>
      </c>
      <c r="O20" s="103">
        <v>59.2</v>
      </c>
      <c r="P20" s="103" t="s">
        <v>244</v>
      </c>
      <c r="Q20" s="104">
        <v>4.1492993630573256</v>
      </c>
      <c r="X20" s="103" t="s">
        <v>258</v>
      </c>
      <c r="Y20" s="107">
        <f>39.3/100</f>
        <v>0.39299999999999996</v>
      </c>
      <c r="Z20" s="108">
        <f>41.1/100</f>
        <v>0.41100000000000003</v>
      </c>
      <c r="AA20" s="107">
        <v>0.19641866680895048</v>
      </c>
    </row>
    <row r="21" spans="6:34" x14ac:dyDescent="0.3">
      <c r="F21" s="105" t="s">
        <v>266</v>
      </c>
      <c r="G21" s="110">
        <v>0.14384028054608317</v>
      </c>
      <c r="I21" s="106" t="s">
        <v>257</v>
      </c>
      <c r="J21" s="106">
        <v>24.7</v>
      </c>
      <c r="K21" s="106">
        <v>27.1</v>
      </c>
      <c r="M21" s="103" t="s">
        <v>258</v>
      </c>
      <c r="N21" s="103">
        <v>66.564700000000002</v>
      </c>
      <c r="O21" s="103">
        <v>31.5</v>
      </c>
      <c r="P21" s="103" t="s">
        <v>255</v>
      </c>
      <c r="Q21" s="104">
        <v>4.8568780487804881</v>
      </c>
      <c r="X21" s="103" t="s">
        <v>267</v>
      </c>
      <c r="Y21" s="107">
        <f>1-Z21</f>
        <v>0.63553943789664546</v>
      </c>
      <c r="Z21" s="108">
        <v>0.36446056210335448</v>
      </c>
      <c r="AA21" s="107"/>
      <c r="AG21" s="103">
        <f>5752/300821</f>
        <v>1.9121005514907537E-2</v>
      </c>
    </row>
    <row r="22" spans="6:34" x14ac:dyDescent="0.3">
      <c r="F22" s="105" t="s">
        <v>268</v>
      </c>
      <c r="G22" s="110">
        <v>7.7603781477063816E-2</v>
      </c>
      <c r="I22" s="106" t="s">
        <v>251</v>
      </c>
      <c r="J22" s="106">
        <v>24.3</v>
      </c>
      <c r="K22" s="106">
        <v>25.9</v>
      </c>
      <c r="M22" s="103" t="s">
        <v>245</v>
      </c>
      <c r="N22" s="103">
        <v>64.896299999999997</v>
      </c>
      <c r="O22" s="103">
        <v>87.3</v>
      </c>
      <c r="P22" s="103" t="s">
        <v>242</v>
      </c>
      <c r="Q22" s="104">
        <v>5.7427631578947365</v>
      </c>
      <c r="X22" s="103" t="s">
        <v>269</v>
      </c>
      <c r="Y22" s="107">
        <f>66.8/100</f>
        <v>0.66799999999999993</v>
      </c>
      <c r="Z22" s="108">
        <f>33.1/100</f>
        <v>0.33100000000000002</v>
      </c>
      <c r="AA22" s="107">
        <v>0</v>
      </c>
      <c r="AG22" s="103">
        <f>13814/55885</f>
        <v>0.24718618591750918</v>
      </c>
    </row>
    <row r="23" spans="6:34" x14ac:dyDescent="0.3">
      <c r="F23" s="105" t="s">
        <v>246</v>
      </c>
      <c r="G23" s="110">
        <v>5.876264158532031E-2</v>
      </c>
      <c r="I23" s="106" t="s">
        <v>261</v>
      </c>
      <c r="J23" s="106">
        <v>17.5</v>
      </c>
      <c r="K23" s="106">
        <v>19.100000000000001</v>
      </c>
      <c r="M23" s="103" t="s">
        <v>267</v>
      </c>
      <c r="N23" s="103">
        <v>61.299199999999999</v>
      </c>
      <c r="O23" s="103">
        <v>4.7</v>
      </c>
      <c r="P23" s="103" t="s">
        <v>243</v>
      </c>
      <c r="Q23" s="104">
        <v>8.3403580246913585</v>
      </c>
      <c r="X23" s="103" t="s">
        <v>270</v>
      </c>
      <c r="Y23" s="103">
        <v>0.9</v>
      </c>
      <c r="Z23" s="108">
        <v>0.1</v>
      </c>
      <c r="AA23" s="107"/>
    </row>
    <row r="24" spans="6:34" x14ac:dyDescent="0.3">
      <c r="F24" s="105" t="s">
        <v>267</v>
      </c>
      <c r="G24" s="110">
        <v>4.2873373491393169E-2</v>
      </c>
      <c r="I24" s="106" t="s">
        <v>255</v>
      </c>
      <c r="J24" s="106">
        <v>15.6</v>
      </c>
      <c r="K24" s="106">
        <v>16.399999999999999</v>
      </c>
      <c r="M24" s="103" t="s">
        <v>239</v>
      </c>
      <c r="N24" s="107">
        <v>55.413699999999999</v>
      </c>
      <c r="O24" s="103">
        <v>110.7</v>
      </c>
      <c r="P24" s="103" t="s">
        <v>246</v>
      </c>
      <c r="Q24" s="104">
        <v>8.8053225806451625</v>
      </c>
      <c r="X24" s="103" t="s">
        <v>256</v>
      </c>
      <c r="Y24" s="107"/>
      <c r="Z24" s="108"/>
      <c r="AA24" s="107"/>
      <c r="AG24" s="103">
        <f>2847/23169</f>
        <v>0.12287970995727049</v>
      </c>
    </row>
    <row r="25" spans="6:34" x14ac:dyDescent="0.3">
      <c r="F25" s="105" t="s">
        <v>270</v>
      </c>
      <c r="G25" s="110">
        <v>3.5000000000000003E-2</v>
      </c>
      <c r="I25" s="106" t="s">
        <v>262</v>
      </c>
      <c r="J25" s="106">
        <v>15.6</v>
      </c>
      <c r="K25" s="106">
        <v>15.2</v>
      </c>
      <c r="M25" s="103" t="s">
        <v>246</v>
      </c>
      <c r="N25" s="103">
        <v>54.593000000000004</v>
      </c>
      <c r="O25" s="103">
        <v>6.2</v>
      </c>
      <c r="P25" s="103" t="s">
        <v>267</v>
      </c>
      <c r="Q25" s="104">
        <v>13.042382978723403</v>
      </c>
      <c r="X25" s="103" t="s">
        <v>239</v>
      </c>
      <c r="Y25" s="107"/>
      <c r="Z25" s="108"/>
      <c r="AA25" s="107"/>
    </row>
    <row r="26" spans="6:34" x14ac:dyDescent="0.3">
      <c r="F26" s="105" t="s">
        <v>260</v>
      </c>
      <c r="G26" s="110">
        <v>3.4648231930500414E-2</v>
      </c>
      <c r="I26" s="106" t="s">
        <v>243</v>
      </c>
      <c r="J26" s="106">
        <v>6.8</v>
      </c>
      <c r="K26" s="106">
        <v>8.1</v>
      </c>
      <c r="M26" s="103" t="s">
        <v>257</v>
      </c>
      <c r="N26" s="103">
        <v>54.059199999999997</v>
      </c>
      <c r="O26" s="103">
        <v>27.1</v>
      </c>
      <c r="P26" s="103" t="s">
        <v>269</v>
      </c>
      <c r="Q26" s="104">
        <v>25.505352941176469</v>
      </c>
    </row>
    <row r="27" spans="6:34" x14ac:dyDescent="0.3">
      <c r="F27" s="105" t="s">
        <v>269</v>
      </c>
      <c r="G27" s="110">
        <v>2.6599382052022627E-2</v>
      </c>
      <c r="I27" s="106" t="s">
        <v>246</v>
      </c>
      <c r="J27" s="106">
        <v>6.1</v>
      </c>
      <c r="K27" s="106">
        <v>6.2</v>
      </c>
      <c r="M27" s="105" t="s">
        <v>270</v>
      </c>
      <c r="N27" s="103">
        <v>48.2</v>
      </c>
      <c r="O27" s="103">
        <v>3.6</v>
      </c>
      <c r="P27" s="103" t="s">
        <v>263</v>
      </c>
      <c r="Q27" s="104">
        <v>25.741611111111109</v>
      </c>
    </row>
    <row r="28" spans="6:34" x14ac:dyDescent="0.3">
      <c r="F28" s="105" t="s">
        <v>271</v>
      </c>
      <c r="G28" s="110">
        <v>1.3548455713146676E-2</v>
      </c>
      <c r="I28" s="106" t="s">
        <v>267</v>
      </c>
      <c r="J28" s="106">
        <v>3.4</v>
      </c>
      <c r="K28" s="106">
        <v>4.7</v>
      </c>
      <c r="M28" s="103" t="s">
        <v>263</v>
      </c>
      <c r="N28" s="103">
        <v>46.334899999999998</v>
      </c>
      <c r="O28" s="103">
        <v>1.8</v>
      </c>
      <c r="P28" s="103" t="s">
        <v>260</v>
      </c>
      <c r="Q28" s="104">
        <v>29.970124999999999</v>
      </c>
    </row>
    <row r="29" spans="6:34" x14ac:dyDescent="0.3">
      <c r="I29" s="105" t="s">
        <v>270</v>
      </c>
      <c r="J29" s="105">
        <v>3.3</v>
      </c>
      <c r="K29" s="105">
        <v>3.6</v>
      </c>
      <c r="L29" s="105">
        <v>3.5</v>
      </c>
      <c r="M29" s="103" t="s">
        <v>262</v>
      </c>
      <c r="N29" s="103">
        <v>45.733800000000002</v>
      </c>
      <c r="O29" s="103">
        <v>15.2</v>
      </c>
    </row>
    <row r="30" spans="6:34" x14ac:dyDescent="0.3">
      <c r="I30" s="106" t="s">
        <v>260</v>
      </c>
      <c r="J30" s="106">
        <v>2.2999999999999998</v>
      </c>
      <c r="K30" s="106">
        <v>2.4</v>
      </c>
      <c r="M30" s="103" t="s">
        <v>269</v>
      </c>
      <c r="N30" s="103">
        <v>43.359099999999998</v>
      </c>
      <c r="O30" s="103">
        <v>1.7</v>
      </c>
    </row>
    <row r="31" spans="6:34" x14ac:dyDescent="0.3">
      <c r="I31" s="106" t="s">
        <v>263</v>
      </c>
      <c r="J31" s="106">
        <v>1.8</v>
      </c>
      <c r="K31" s="106">
        <v>1.8</v>
      </c>
      <c r="X31" s="103">
        <v>2370888</v>
      </c>
      <c r="Y31" s="103">
        <v>242565</v>
      </c>
      <c r="Z31" s="103">
        <v>2128323</v>
      </c>
    </row>
    <row r="32" spans="6:34" x14ac:dyDescent="0.3">
      <c r="I32" s="106" t="s">
        <v>269</v>
      </c>
      <c r="J32" s="106">
        <v>1.4</v>
      </c>
      <c r="K32" s="106">
        <v>1.7</v>
      </c>
      <c r="Z32" s="108">
        <f>Z31/X31</f>
        <v>0.89769023252047331</v>
      </c>
    </row>
    <row r="35" spans="9:25" x14ac:dyDescent="0.3">
      <c r="X35" s="103" t="s">
        <v>272</v>
      </c>
      <c r="Y35" s="107">
        <v>316463</v>
      </c>
    </row>
    <row r="37" spans="9:25" x14ac:dyDescent="0.3">
      <c r="L37" s="103" t="s">
        <v>273</v>
      </c>
    </row>
    <row r="39" spans="9:25" x14ac:dyDescent="0.3">
      <c r="J39" s="103">
        <v>2016</v>
      </c>
      <c r="K39" s="103">
        <v>2017</v>
      </c>
    </row>
    <row r="40" spans="9:25" x14ac:dyDescent="0.3">
      <c r="I40" s="103" t="s">
        <v>274</v>
      </c>
    </row>
    <row r="41" spans="9:25" x14ac:dyDescent="0.3">
      <c r="I41" s="103" t="s">
        <v>275</v>
      </c>
    </row>
    <row r="42" spans="9:25" x14ac:dyDescent="0.3">
      <c r="I42" s="103" t="s">
        <v>276</v>
      </c>
    </row>
    <row r="43" spans="9:25" x14ac:dyDescent="0.3">
      <c r="I43" s="103" t="s">
        <v>277</v>
      </c>
    </row>
    <row r="44" spans="9:25" x14ac:dyDescent="0.3">
      <c r="I44" s="103" t="s">
        <v>278</v>
      </c>
    </row>
    <row r="45" spans="9:25" x14ac:dyDescent="0.3">
      <c r="I45" s="103" t="s">
        <v>279</v>
      </c>
    </row>
    <row r="46" spans="9:25" x14ac:dyDescent="0.3">
      <c r="I46" s="103" t="s">
        <v>280</v>
      </c>
    </row>
    <row r="47" spans="9:25" x14ac:dyDescent="0.3">
      <c r="I47" s="103" t="s">
        <v>281</v>
      </c>
    </row>
    <row r="48" spans="9:25" x14ac:dyDescent="0.3">
      <c r="I48" s="103" t="s">
        <v>282</v>
      </c>
    </row>
    <row r="49" spans="9:28" x14ac:dyDescent="0.3">
      <c r="I49" s="103" t="s">
        <v>283</v>
      </c>
    </row>
    <row r="50" spans="9:28" x14ac:dyDescent="0.3">
      <c r="I50" s="103" t="s">
        <v>284</v>
      </c>
    </row>
    <row r="51" spans="9:28" x14ac:dyDescent="0.3">
      <c r="I51" s="103" t="s">
        <v>285</v>
      </c>
    </row>
    <row r="52" spans="9:28" x14ac:dyDescent="0.3">
      <c r="I52" s="103" t="s">
        <v>286</v>
      </c>
    </row>
    <row r="53" spans="9:28" x14ac:dyDescent="0.3">
      <c r="I53" s="103" t="s">
        <v>287</v>
      </c>
    </row>
    <row r="54" spans="9:28" x14ac:dyDescent="0.3">
      <c r="I54" s="103" t="s">
        <v>288</v>
      </c>
    </row>
    <row r="55" spans="9:28" x14ac:dyDescent="0.3">
      <c r="I55" s="103" t="s">
        <v>289</v>
      </c>
    </row>
    <row r="56" spans="9:28" x14ac:dyDescent="0.3">
      <c r="I56" s="103" t="s">
        <v>290</v>
      </c>
    </row>
    <row r="57" spans="9:28" x14ac:dyDescent="0.3">
      <c r="I57" s="103" t="s">
        <v>291</v>
      </c>
    </row>
    <row r="58" spans="9:28" x14ac:dyDescent="0.3">
      <c r="I58" s="103" t="s">
        <v>292</v>
      </c>
    </row>
    <row r="59" spans="9:28" x14ac:dyDescent="0.3">
      <c r="I59" s="103" t="s">
        <v>293</v>
      </c>
    </row>
    <row r="60" spans="9:28" x14ac:dyDescent="0.3">
      <c r="I60" s="103" t="s">
        <v>294</v>
      </c>
    </row>
    <row r="61" spans="9:28" x14ac:dyDescent="0.3">
      <c r="I61" s="103" t="s">
        <v>295</v>
      </c>
    </row>
    <row r="62" spans="9:28" x14ac:dyDescent="0.3">
      <c r="I62" s="103" t="s">
        <v>296</v>
      </c>
    </row>
    <row r="63" spans="9:28" x14ac:dyDescent="0.3">
      <c r="I63" s="103" t="s">
        <v>297</v>
      </c>
      <c r="K63" s="103">
        <f>K68/H68</f>
        <v>1.1245566421805839</v>
      </c>
      <c r="O63" s="103">
        <f>O68/K68</f>
        <v>1.0926336402914865</v>
      </c>
      <c r="S63" s="103">
        <f>S68/O68</f>
        <v>1.1318294608246859</v>
      </c>
      <c r="X63" s="103">
        <f>W68/S68</f>
        <v>1.1060041824810931</v>
      </c>
      <c r="AB63" s="103">
        <f>AA68/W68</f>
        <v>1.1165706792669627</v>
      </c>
    </row>
    <row r="64" spans="9:28" x14ac:dyDescent="0.3">
      <c r="I64" s="103" t="s">
        <v>241</v>
      </c>
    </row>
    <row r="67" spans="6:31" x14ac:dyDescent="0.3">
      <c r="H67" s="103" t="s">
        <v>298</v>
      </c>
      <c r="I67" s="103" t="s">
        <v>299</v>
      </c>
      <c r="J67" s="116">
        <v>42004</v>
      </c>
      <c r="K67" s="116" t="s">
        <v>300</v>
      </c>
      <c r="L67" s="116" t="s">
        <v>301</v>
      </c>
      <c r="M67" s="116">
        <v>42277</v>
      </c>
      <c r="N67" s="116">
        <v>42369</v>
      </c>
      <c r="O67" s="116" t="s">
        <v>302</v>
      </c>
      <c r="P67" s="116" t="s">
        <v>303</v>
      </c>
      <c r="Q67" s="116">
        <v>42643</v>
      </c>
      <c r="R67" s="116">
        <v>42735</v>
      </c>
      <c r="S67" s="103" t="s">
        <v>304</v>
      </c>
      <c r="T67" s="103" t="s">
        <v>305</v>
      </c>
      <c r="U67" s="116">
        <v>43008</v>
      </c>
      <c r="V67" s="103" t="s">
        <v>306</v>
      </c>
      <c r="W67" s="116">
        <v>43190</v>
      </c>
      <c r="X67" s="116">
        <v>43281</v>
      </c>
      <c r="Y67" s="116">
        <v>43373</v>
      </c>
      <c r="Z67" s="116">
        <v>43465</v>
      </c>
      <c r="AA67" s="116">
        <v>43555</v>
      </c>
      <c r="AB67" s="116">
        <v>43646</v>
      </c>
    </row>
    <row r="68" spans="6:31" x14ac:dyDescent="0.3">
      <c r="F68" s="103" t="s">
        <v>0</v>
      </c>
      <c r="G68" s="103" t="s">
        <v>307</v>
      </c>
      <c r="H68" s="117">
        <v>2181279.9</v>
      </c>
      <c r="I68" s="117">
        <v>2265093.9</v>
      </c>
      <c r="J68" s="117">
        <v>2408876.1</v>
      </c>
      <c r="K68" s="117">
        <v>2452972.7999999998</v>
      </c>
      <c r="L68" s="117">
        <v>2538942.7999999998</v>
      </c>
      <c r="M68" s="117">
        <v>2560322.5</v>
      </c>
      <c r="N68" s="117">
        <v>2674997</v>
      </c>
      <c r="O68" s="117">
        <v>2680200.6</v>
      </c>
      <c r="P68" s="117">
        <v>2618125.1</v>
      </c>
      <c r="Q68" s="117">
        <v>2675068.2999999998</v>
      </c>
      <c r="R68" s="118">
        <v>2835195.3</v>
      </c>
      <c r="S68" s="118">
        <v>3033530</v>
      </c>
      <c r="T68" s="118">
        <v>2955539</v>
      </c>
      <c r="U68" s="118">
        <v>3036162.7</v>
      </c>
      <c r="V68" s="118">
        <v>3309166.8</v>
      </c>
      <c r="W68" s="118">
        <v>3355096.8676818702</v>
      </c>
      <c r="X68" s="118">
        <v>3447038.845664137</v>
      </c>
      <c r="Y68" s="118">
        <v>3555383.852018855</v>
      </c>
      <c r="Z68" s="118">
        <v>3665545.9961449476</v>
      </c>
      <c r="AA68" s="118">
        <v>3746202.7885540049</v>
      </c>
      <c r="AB68" s="103">
        <v>3946037.3963582856</v>
      </c>
      <c r="AD68" s="103">
        <f>AA68/H68</f>
        <v>1.7174333236894563</v>
      </c>
    </row>
    <row r="69" spans="6:31" x14ac:dyDescent="0.3">
      <c r="F69" s="103" t="s">
        <v>308</v>
      </c>
      <c r="G69" s="103" t="s">
        <v>309</v>
      </c>
      <c r="H69" s="103">
        <v>3.2</v>
      </c>
      <c r="I69" s="103">
        <v>3.2</v>
      </c>
      <c r="J69" s="103">
        <v>3.4</v>
      </c>
      <c r="K69" s="103">
        <v>3.4</v>
      </c>
      <c r="L69" s="103">
        <v>3.5</v>
      </c>
      <c r="M69" s="103">
        <v>3.5</v>
      </c>
      <c r="N69" s="103">
        <v>3.3</v>
      </c>
      <c r="O69" s="103">
        <v>3.3</v>
      </c>
      <c r="P69" s="103">
        <v>3.2</v>
      </c>
      <c r="Q69" s="103">
        <v>3.2</v>
      </c>
      <c r="R69" s="118">
        <v>3.3</v>
      </c>
      <c r="S69" s="118">
        <v>3.5</v>
      </c>
      <c r="T69" s="118">
        <v>3.3</v>
      </c>
      <c r="U69" s="118">
        <v>3.4</v>
      </c>
      <c r="V69" s="118">
        <v>3.6</v>
      </c>
      <c r="W69" s="118">
        <v>3.6165509311193813</v>
      </c>
      <c r="X69" s="118">
        <v>3.5706438942244305</v>
      </c>
      <c r="Y69" s="118">
        <v>3.5697813288908051</v>
      </c>
      <c r="Z69" s="118">
        <v>3.53726482023378</v>
      </c>
      <c r="AA69" s="118">
        <v>3.5366616051778501</v>
      </c>
      <c r="AB69" s="103">
        <v>3.6779506074065234</v>
      </c>
    </row>
    <row r="70" spans="6:31" x14ac:dyDescent="0.3">
      <c r="F70" s="103" t="s">
        <v>310</v>
      </c>
      <c r="G70" s="103" t="s">
        <v>1</v>
      </c>
      <c r="H70" s="117">
        <v>1972813.1</v>
      </c>
      <c r="I70" s="117">
        <v>2048451.2</v>
      </c>
      <c r="J70" s="117">
        <v>2123673</v>
      </c>
      <c r="K70" s="117">
        <v>2202217.6</v>
      </c>
      <c r="L70" s="117">
        <v>2276520.4</v>
      </c>
      <c r="M70" s="117">
        <v>2303928.9</v>
      </c>
      <c r="N70" s="117">
        <v>2381953.6</v>
      </c>
      <c r="O70" s="117">
        <v>2430168.9</v>
      </c>
      <c r="P70" s="117">
        <v>2394961.4</v>
      </c>
      <c r="Q70" s="117">
        <v>2447828</v>
      </c>
      <c r="R70" s="118">
        <v>2579909.7999999998</v>
      </c>
      <c r="S70" s="118">
        <v>2728774.1</v>
      </c>
      <c r="T70" s="118">
        <v>2653828.7999999998</v>
      </c>
      <c r="U70" s="118">
        <v>2713989.6</v>
      </c>
      <c r="V70" s="118">
        <v>2936651.3</v>
      </c>
      <c r="W70" s="118">
        <v>3015944.3277323614</v>
      </c>
      <c r="X70" s="118">
        <v>3107103.2726624021</v>
      </c>
      <c r="Y70" s="118">
        <v>3189556.8737634919</v>
      </c>
      <c r="Z70" s="118">
        <v>3341756.8028003699</v>
      </c>
      <c r="AA70" s="118">
        <v>3485742.0816374309</v>
      </c>
    </row>
    <row r="72" spans="6:31" x14ac:dyDescent="0.3">
      <c r="H72" s="117">
        <v>1859576.3</v>
      </c>
      <c r="I72" s="117">
        <v>1933704.2</v>
      </c>
      <c r="J72" s="117">
        <v>2016915.6</v>
      </c>
      <c r="K72" s="117">
        <v>2091822.3</v>
      </c>
      <c r="L72" s="117">
        <v>2166708.5</v>
      </c>
      <c r="M72" s="117">
        <v>2188556.7000000002</v>
      </c>
      <c r="N72" s="117">
        <v>2248732.5</v>
      </c>
      <c r="O72" s="117">
        <v>2298389.7999999998</v>
      </c>
      <c r="P72" s="117">
        <v>2261602.5</v>
      </c>
      <c r="Q72" s="117">
        <v>2306345</v>
      </c>
      <c r="R72" s="117">
        <v>2430956</v>
      </c>
      <c r="S72" s="117">
        <v>2569124.2000000002</v>
      </c>
      <c r="T72" s="117">
        <v>2471407.5</v>
      </c>
      <c r="U72" s="117">
        <v>2503398.3999999999</v>
      </c>
      <c r="V72" s="117">
        <v>2698568.8</v>
      </c>
      <c r="W72" s="119">
        <v>0.90664897393176447</v>
      </c>
      <c r="X72" s="119">
        <v>0.89413731946190411</v>
      </c>
      <c r="Y72" s="119">
        <v>0.89116444992586363</v>
      </c>
      <c r="Z72" s="119">
        <v>0.89598104392854749</v>
      </c>
      <c r="AA72" s="119">
        <v>0.89454593605675881</v>
      </c>
      <c r="AE72" s="103">
        <f>AA68/W68</f>
        <v>1.1165706792669627</v>
      </c>
    </row>
    <row r="73" spans="6:31" x14ac:dyDescent="0.3">
      <c r="H73" s="119">
        <f>H72/H70</f>
        <v>0.94260135438070636</v>
      </c>
      <c r="I73" s="119">
        <f t="shared" ref="I73:L73" si="0">I72/I70</f>
        <v>0.9439835325342385</v>
      </c>
      <c r="J73" s="119">
        <f t="shared" si="0"/>
        <v>0.94972983128758526</v>
      </c>
      <c r="K73" s="119">
        <f t="shared" si="0"/>
        <v>0.94987084836666458</v>
      </c>
      <c r="L73" s="119">
        <f t="shared" si="0"/>
        <v>0.95176326994478067</v>
      </c>
      <c r="M73" s="119">
        <f>M72/M70</f>
        <v>0.94992371509381224</v>
      </c>
      <c r="N73" s="119">
        <f t="shared" ref="N73:Q73" si="1">N72/N70</f>
        <v>0.94407065695990044</v>
      </c>
      <c r="O73" s="119">
        <f t="shared" si="1"/>
        <v>0.94577368675897378</v>
      </c>
      <c r="P73" s="119">
        <f t="shared" si="1"/>
        <v>0.94431688961667615</v>
      </c>
      <c r="Q73" s="119">
        <f t="shared" si="1"/>
        <v>0.94220059579349524</v>
      </c>
      <c r="R73" s="119">
        <f>R72/R70</f>
        <v>0.94226395046834588</v>
      </c>
      <c r="S73" s="119">
        <f t="shared" ref="S73" si="2">S72/S70</f>
        <v>0.94149391113027647</v>
      </c>
      <c r="T73" s="119">
        <f>T72/T70</f>
        <v>0.93126108963773402</v>
      </c>
      <c r="U73" s="119">
        <f>U72/U70</f>
        <v>0.92240530324803005</v>
      </c>
      <c r="V73" s="119">
        <f>V72/V70</f>
        <v>0.91892721481777562</v>
      </c>
      <c r="AE73" s="103">
        <f>AA68/S68</f>
        <v>1.2349318413050159</v>
      </c>
    </row>
    <row r="74" spans="6:31" x14ac:dyDescent="0.3">
      <c r="AE74" s="103">
        <f>AA68/R68</f>
        <v>1.3213208940329455</v>
      </c>
    </row>
    <row r="75" spans="6:31" x14ac:dyDescent="0.3">
      <c r="AA75" s="120">
        <f>AA72-S73</f>
        <v>-4.6947975073517667E-2</v>
      </c>
    </row>
    <row r="76" spans="6:31" x14ac:dyDescent="0.3">
      <c r="R76" s="117">
        <v>130805.2</v>
      </c>
      <c r="S76" s="117">
        <v>141072.1</v>
      </c>
      <c r="T76" s="117">
        <v>162800.70000000001</v>
      </c>
      <c r="U76" s="117">
        <v>190523</v>
      </c>
      <c r="V76" s="117">
        <v>217828.3</v>
      </c>
    </row>
    <row r="78" spans="6:31" x14ac:dyDescent="0.3">
      <c r="R78" s="119">
        <f>R76/R70</f>
        <v>5.0701462508495457E-2</v>
      </c>
    </row>
  </sheetData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5:AH23"/>
  <sheetViews>
    <sheetView topLeftCell="E16" zoomScale="85" zoomScaleNormal="85" workbookViewId="0">
      <selection activeCell="AD24" sqref="AD24"/>
    </sheetView>
  </sheetViews>
  <sheetFormatPr defaultColWidth="9.109375" defaultRowHeight="14.4" x14ac:dyDescent="0.3"/>
  <cols>
    <col min="1" max="8" width="9.109375" style="103"/>
    <col min="9" max="9" width="4" style="103" customWidth="1"/>
    <col min="10" max="10" width="11.88671875" style="103" customWidth="1"/>
    <col min="11" max="11" width="9.109375" style="103"/>
    <col min="12" max="34" width="10.109375" style="103" bestFit="1" customWidth="1"/>
    <col min="35" max="16384" width="9.109375" style="103"/>
  </cols>
  <sheetData>
    <row r="5" spans="11:30" x14ac:dyDescent="0.3">
      <c r="L5" s="116">
        <v>41820</v>
      </c>
      <c r="M5" s="116">
        <v>41912</v>
      </c>
      <c r="N5" s="116">
        <v>42004</v>
      </c>
      <c r="O5" s="116">
        <v>42094</v>
      </c>
      <c r="P5" s="116">
        <v>42185</v>
      </c>
      <c r="Q5" s="116">
        <v>42277</v>
      </c>
      <c r="R5" s="116">
        <v>42369</v>
      </c>
      <c r="S5" s="116">
        <v>42460</v>
      </c>
      <c r="T5" s="116">
        <v>42551</v>
      </c>
      <c r="U5" s="116">
        <v>42643</v>
      </c>
      <c r="V5" s="116">
        <v>42735</v>
      </c>
      <c r="W5" s="116">
        <v>42825</v>
      </c>
      <c r="X5" s="116">
        <v>42916</v>
      </c>
      <c r="Y5" s="116">
        <v>43008</v>
      </c>
      <c r="Z5" s="116">
        <v>43100</v>
      </c>
      <c r="AA5" s="116">
        <v>43190</v>
      </c>
      <c r="AB5" s="116">
        <v>43281</v>
      </c>
      <c r="AC5" s="116">
        <v>43373</v>
      </c>
      <c r="AD5" s="116">
        <v>43465</v>
      </c>
    </row>
    <row r="6" spans="11:30" x14ac:dyDescent="0.3">
      <c r="K6" s="103" t="s">
        <v>311</v>
      </c>
    </row>
    <row r="7" spans="11:30" x14ac:dyDescent="0.3">
      <c r="K7" s="103" t="s">
        <v>312</v>
      </c>
    </row>
    <row r="8" spans="11:30" x14ac:dyDescent="0.3">
      <c r="K8" s="103" t="s">
        <v>313</v>
      </c>
      <c r="L8" s="103" t="e">
        <f>(L20/H20)-1</f>
        <v>#VALUE!</v>
      </c>
      <c r="M8" s="103">
        <f t="shared" ref="M8:AC8" si="0">(M20/L20)-1</f>
        <v>-3.0399063868497E-3</v>
      </c>
      <c r="N8" s="103">
        <f t="shared" si="0"/>
        <v>-0.10058486433065106</v>
      </c>
      <c r="O8" s="103">
        <f t="shared" si="0"/>
        <v>5.7895396553360179E-2</v>
      </c>
      <c r="P8" s="103">
        <f t="shared" si="0"/>
        <v>4.2245021122511162E-3</v>
      </c>
      <c r="Q8" s="103">
        <f t="shared" si="0"/>
        <v>5.7834553634438901E-2</v>
      </c>
      <c r="R8" s="103">
        <f t="shared" si="0"/>
        <v>0.14793465015651575</v>
      </c>
      <c r="S8" s="103">
        <f t="shared" si="0"/>
        <v>8.9752798418520907E-3</v>
      </c>
      <c r="T8" s="103">
        <f t="shared" si="0"/>
        <v>3.1746031746031633E-2</v>
      </c>
      <c r="U8" s="103">
        <f t="shared" si="0"/>
        <v>6.9812151900942476E-2</v>
      </c>
      <c r="V8" s="103">
        <f t="shared" si="0"/>
        <v>6.6545557133748323E-2</v>
      </c>
      <c r="W8" s="103">
        <f t="shared" si="0"/>
        <v>7.8489998868546573E-2</v>
      </c>
      <c r="X8" s="103">
        <f t="shared" si="0"/>
        <v>0.15402478590734803</v>
      </c>
      <c r="Y8" s="103">
        <f t="shared" si="0"/>
        <v>0.17028366585647348</v>
      </c>
      <c r="Z8" s="103">
        <f t="shared" si="0"/>
        <v>0.1433176046986453</v>
      </c>
      <c r="AA8" s="103">
        <f t="shared" si="0"/>
        <v>0.19036277655382716</v>
      </c>
      <c r="AB8" s="103">
        <f t="shared" si="0"/>
        <v>0.17131086751869584</v>
      </c>
      <c r="AC8" s="103">
        <f t="shared" si="0"/>
        <v>4.5287896832125529E-2</v>
      </c>
      <c r="AD8" s="103">
        <f>(AD20/AC20)-1</f>
        <v>-6.6645814256685032E-3</v>
      </c>
    </row>
    <row r="9" spans="11:30" x14ac:dyDescent="0.3">
      <c r="K9" s="103" t="s">
        <v>314</v>
      </c>
    </row>
    <row r="11" spans="11:30" x14ac:dyDescent="0.3">
      <c r="L11" s="121">
        <v>2014</v>
      </c>
      <c r="M11" s="121">
        <v>2015</v>
      </c>
      <c r="N11" s="121">
        <v>2016</v>
      </c>
      <c r="O11" s="121">
        <v>2017</v>
      </c>
      <c r="P11" s="121">
        <v>2018</v>
      </c>
    </row>
    <row r="12" spans="11:30" x14ac:dyDescent="0.3">
      <c r="K12" s="103" t="s">
        <v>311</v>
      </c>
      <c r="L12" s="119">
        <f>N19/J19-1</f>
        <v>0.99497393440797355</v>
      </c>
      <c r="M12" s="119">
        <f>R19/N19-1</f>
        <v>0.37234822434332782</v>
      </c>
      <c r="N12" s="119">
        <f>V19/R19-1</f>
        <v>1.9349992436876517</v>
      </c>
      <c r="O12" s="119">
        <f>Z19/V19-1</f>
        <v>0.11740979979799682</v>
      </c>
      <c r="P12" s="119">
        <f>AD19/Z19-1</f>
        <v>8.2728680971742019E-2</v>
      </c>
    </row>
    <row r="13" spans="11:30" x14ac:dyDescent="0.3">
      <c r="K13" s="103" t="s">
        <v>315</v>
      </c>
      <c r="L13" s="122">
        <v>8.1000000000000003E-2</v>
      </c>
      <c r="M13" s="122">
        <v>0.10199999999999999</v>
      </c>
      <c r="N13" s="122">
        <v>8.4000000000000005E-2</v>
      </c>
      <c r="O13" s="123">
        <v>7.0000000000000007E-2</v>
      </c>
      <c r="P13" s="122">
        <v>6.2E-2</v>
      </c>
    </row>
    <row r="14" spans="11:30" x14ac:dyDescent="0.3">
      <c r="K14" s="103" t="s">
        <v>313</v>
      </c>
      <c r="M14" s="119">
        <f>R20/N20-1</f>
        <v>0.29005567901335794</v>
      </c>
      <c r="N14" s="119">
        <f>V20/R20-1</f>
        <v>0.18779165800224651</v>
      </c>
      <c r="O14" s="119">
        <f>Z20/V20-1</f>
        <v>0.66528777143416318</v>
      </c>
      <c r="P14" s="119">
        <f>AD20/Z20-1</f>
        <v>0.44771593039104651</v>
      </c>
    </row>
    <row r="15" spans="11:30" x14ac:dyDescent="0.3">
      <c r="K15" s="103" t="s">
        <v>316</v>
      </c>
      <c r="L15" s="122">
        <v>3.9E-2</v>
      </c>
      <c r="M15" s="122">
        <v>0.27300000000000002</v>
      </c>
      <c r="N15" s="122">
        <v>5.5E-2</v>
      </c>
      <c r="O15" s="122">
        <v>9.4E-2</v>
      </c>
      <c r="P15" s="122">
        <v>7.2999999999999995E-2</v>
      </c>
    </row>
    <row r="18" spans="8:34" x14ac:dyDescent="0.3">
      <c r="J18" s="116">
        <v>41639</v>
      </c>
      <c r="L18" s="116">
        <v>41820</v>
      </c>
      <c r="M18" s="116">
        <v>41912</v>
      </c>
      <c r="N18" s="116">
        <v>42004</v>
      </c>
      <c r="O18" s="116">
        <v>42094</v>
      </c>
      <c r="P18" s="116">
        <v>42185</v>
      </c>
      <c r="Q18" s="116">
        <v>42277</v>
      </c>
      <c r="R18" s="116">
        <v>42369</v>
      </c>
      <c r="S18" s="116">
        <v>42460</v>
      </c>
      <c r="T18" s="116">
        <v>42551</v>
      </c>
      <c r="U18" s="116">
        <v>42643</v>
      </c>
      <c r="V18" s="116">
        <v>42735</v>
      </c>
      <c r="W18" s="116">
        <v>42825</v>
      </c>
      <c r="X18" s="116">
        <v>42916</v>
      </c>
      <c r="Y18" s="116">
        <v>43008</v>
      </c>
      <c r="Z18" s="116">
        <v>43100</v>
      </c>
      <c r="AA18" s="116">
        <v>43190</v>
      </c>
      <c r="AB18" s="116">
        <v>43281</v>
      </c>
      <c r="AC18" s="116">
        <v>43373</v>
      </c>
      <c r="AD18" s="116">
        <v>43465</v>
      </c>
      <c r="AE18" s="116"/>
      <c r="AF18" s="116"/>
      <c r="AG18" s="116"/>
      <c r="AH18" s="116"/>
    </row>
    <row r="19" spans="8:34" x14ac:dyDescent="0.3">
      <c r="H19" s="103" t="s">
        <v>317</v>
      </c>
      <c r="J19" s="103">
        <v>2298816</v>
      </c>
      <c r="N19" s="103">
        <v>4586078</v>
      </c>
      <c r="R19" s="103">
        <v>6293696</v>
      </c>
      <c r="V19" s="103">
        <v>18471993</v>
      </c>
      <c r="Z19" s="103">
        <v>20640786</v>
      </c>
      <c r="AD19" s="103">
        <v>22348371</v>
      </c>
    </row>
    <row r="20" spans="8:34" x14ac:dyDescent="0.3">
      <c r="H20" s="103" t="s">
        <v>318</v>
      </c>
      <c r="L20" s="117">
        <v>95200.3</v>
      </c>
      <c r="M20" s="117">
        <v>94910.9</v>
      </c>
      <c r="N20" s="117">
        <v>85364.3</v>
      </c>
      <c r="O20" s="117">
        <v>90306.5</v>
      </c>
      <c r="P20" s="117">
        <v>90688</v>
      </c>
      <c r="Q20" s="117">
        <v>95932.9</v>
      </c>
      <c r="R20" s="117">
        <v>110124.7</v>
      </c>
      <c r="S20" s="117">
        <v>111113.1</v>
      </c>
      <c r="T20" s="117">
        <v>114640.5</v>
      </c>
      <c r="U20" s="117">
        <v>122643.8</v>
      </c>
      <c r="V20" s="117">
        <v>130805.2</v>
      </c>
      <c r="W20" s="117">
        <v>141072.1</v>
      </c>
      <c r="X20" s="117">
        <v>162800.70000000001</v>
      </c>
      <c r="Y20" s="117">
        <v>190523</v>
      </c>
      <c r="Z20" s="117">
        <v>217828.3</v>
      </c>
      <c r="AA20" s="117">
        <v>259294.7</v>
      </c>
      <c r="AB20" s="117">
        <v>303714.7</v>
      </c>
      <c r="AC20" s="117">
        <v>317469.3</v>
      </c>
      <c r="AD20" s="117">
        <v>315353.5</v>
      </c>
    </row>
    <row r="23" spans="8:34" x14ac:dyDescent="0.3">
      <c r="AD23" s="103">
        <f>AD20/V20</f>
        <v>2.4108636353906419</v>
      </c>
    </row>
  </sheetData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3"/>
  <sheetViews>
    <sheetView topLeftCell="B1" zoomScale="115" zoomScaleNormal="115" workbookViewId="0">
      <selection activeCell="B1" sqref="B1"/>
    </sheetView>
  </sheetViews>
  <sheetFormatPr defaultRowHeight="14.4" x14ac:dyDescent="0.3"/>
  <cols>
    <col min="2" max="2" width="42.109375" customWidth="1"/>
    <col min="3" max="3" width="12.6640625" customWidth="1"/>
    <col min="4" max="4" width="12" customWidth="1"/>
    <col min="5" max="5" width="11.44140625" customWidth="1"/>
    <col min="6" max="6" width="11.33203125" customWidth="1"/>
    <col min="7" max="7" width="10.33203125" customWidth="1"/>
    <col min="8" max="8" width="9.109375" customWidth="1"/>
    <col min="9" max="9" width="10.109375" customWidth="1"/>
    <col min="10" max="10" width="9.109375" customWidth="1"/>
    <col min="11" max="11" width="10.109375" customWidth="1"/>
    <col min="13" max="13" width="11.5546875" customWidth="1"/>
    <col min="14" max="15" width="11.6640625" customWidth="1"/>
    <col min="17" max="18" width="10" customWidth="1"/>
  </cols>
  <sheetData>
    <row r="1" spans="2:22" x14ac:dyDescent="0.3">
      <c r="B1" t="s">
        <v>100</v>
      </c>
      <c r="D1" s="4"/>
      <c r="E1" s="4"/>
      <c r="F1" s="4"/>
      <c r="G1" s="4"/>
      <c r="H1" s="4"/>
      <c r="I1" s="4"/>
      <c r="J1" s="4"/>
      <c r="R1" s="4"/>
      <c r="S1" s="9"/>
      <c r="U1" s="4"/>
      <c r="V1" s="9"/>
    </row>
    <row r="2" spans="2:22" x14ac:dyDescent="0.3">
      <c r="D2" s="4"/>
      <c r="E2" s="4"/>
      <c r="F2" s="4"/>
      <c r="G2" s="4"/>
      <c r="H2" s="4"/>
      <c r="I2" s="4"/>
      <c r="J2" s="4"/>
    </row>
    <row r="3" spans="2:22" x14ac:dyDescent="0.3">
      <c r="B3" s="88" t="s">
        <v>18</v>
      </c>
    </row>
    <row r="4" spans="2:22" x14ac:dyDescent="0.3">
      <c r="B4" s="5"/>
      <c r="C4" s="89"/>
      <c r="D4" s="2" t="s">
        <v>36</v>
      </c>
      <c r="E4" s="2" t="s">
        <v>37</v>
      </c>
      <c r="F4" s="2" t="s">
        <v>38</v>
      </c>
      <c r="G4" s="2" t="s">
        <v>39</v>
      </c>
      <c r="H4" s="2" t="s">
        <v>48</v>
      </c>
      <c r="I4" s="2" t="s">
        <v>68</v>
      </c>
      <c r="J4" s="2" t="s">
        <v>76</v>
      </c>
      <c r="K4" s="2" t="s">
        <v>85</v>
      </c>
      <c r="L4" s="2" t="s">
        <v>103</v>
      </c>
      <c r="M4" s="2" t="s">
        <v>196</v>
      </c>
      <c r="N4" s="2" t="s">
        <v>204</v>
      </c>
      <c r="O4" s="2" t="s">
        <v>213</v>
      </c>
      <c r="P4" s="2" t="s">
        <v>214</v>
      </c>
      <c r="Q4" s="2" t="s">
        <v>216</v>
      </c>
      <c r="R4" t="s">
        <v>204</v>
      </c>
    </row>
    <row r="5" spans="2:22" x14ac:dyDescent="0.3">
      <c r="B5" s="87" t="s">
        <v>54</v>
      </c>
      <c r="C5" s="15" t="s">
        <v>1</v>
      </c>
      <c r="D5" s="13">
        <v>1827.3517563800001</v>
      </c>
      <c r="E5" s="13">
        <v>1879.43729031</v>
      </c>
      <c r="F5" s="13">
        <v>1969.2325103600001</v>
      </c>
      <c r="G5" s="13">
        <v>1934.4917919700003</v>
      </c>
      <c r="H5" s="13">
        <v>2049.0599459300001</v>
      </c>
      <c r="I5" s="13">
        <v>2414.1717670599996</v>
      </c>
      <c r="J5" s="13">
        <v>2442.0665601199994</v>
      </c>
      <c r="K5" s="13">
        <v>2323.9338963099999</v>
      </c>
      <c r="L5" s="13">
        <v>1049.7456100200002</v>
      </c>
      <c r="M5" s="13"/>
      <c r="N5" s="13"/>
      <c r="O5" s="13"/>
      <c r="P5" s="13"/>
      <c r="Q5" s="5"/>
    </row>
    <row r="6" spans="2:22" x14ac:dyDescent="0.3">
      <c r="B6" s="87" t="s">
        <v>55</v>
      </c>
      <c r="C6" s="15" t="s">
        <v>1</v>
      </c>
      <c r="D6" s="13">
        <v>2347.1036098</v>
      </c>
      <c r="E6" s="13">
        <v>1495.1817504200001</v>
      </c>
      <c r="F6" s="13">
        <v>1632.4608716199996</v>
      </c>
      <c r="G6" s="13">
        <v>1730.72359439</v>
      </c>
      <c r="H6" s="13">
        <v>1723.7210114</v>
      </c>
      <c r="I6" s="13">
        <v>1697.2421073899998</v>
      </c>
      <c r="J6" s="13">
        <v>1706.14044537</v>
      </c>
      <c r="K6" s="13">
        <v>1412.7973975099997</v>
      </c>
      <c r="L6" s="13">
        <v>1373.2373915799999</v>
      </c>
      <c r="M6" s="13">
        <v>134.28737290000001</v>
      </c>
      <c r="N6" s="13">
        <v>13.20828756</v>
      </c>
      <c r="O6" s="13">
        <v>13.2</v>
      </c>
      <c r="P6" s="13">
        <v>0</v>
      </c>
      <c r="Q6" s="13">
        <v>0</v>
      </c>
    </row>
    <row r="7" spans="2:22" x14ac:dyDescent="0.3">
      <c r="B7" s="87" t="s">
        <v>41</v>
      </c>
      <c r="C7" s="15" t="s">
        <v>1</v>
      </c>
      <c r="D7" s="13">
        <v>13256.7058108</v>
      </c>
      <c r="E7" s="13">
        <v>16511.17873566</v>
      </c>
      <c r="F7" s="13">
        <v>17053.004507270009</v>
      </c>
      <c r="G7" s="13">
        <v>14190.41329015</v>
      </c>
      <c r="H7" s="13">
        <v>13280.39994582</v>
      </c>
      <c r="I7" s="13">
        <v>11199.689072520003</v>
      </c>
      <c r="J7" s="13">
        <v>10246.651834190005</v>
      </c>
      <c r="K7" s="13">
        <v>9561.7722548700003</v>
      </c>
      <c r="L7" s="13">
        <v>4294.842016300001</v>
      </c>
      <c r="M7" s="13">
        <v>21.714968719999998</v>
      </c>
      <c r="N7" s="13">
        <v>21.954689740000003</v>
      </c>
      <c r="O7" s="13">
        <v>21.9</v>
      </c>
      <c r="P7" s="13">
        <v>0</v>
      </c>
      <c r="Q7" s="13">
        <v>0</v>
      </c>
    </row>
    <row r="8" spans="2:22" x14ac:dyDescent="0.3">
      <c r="B8" s="87" t="s">
        <v>53</v>
      </c>
      <c r="C8" s="15" t="s">
        <v>1</v>
      </c>
      <c r="D8" s="13">
        <v>15328.391987499999</v>
      </c>
      <c r="E8" s="13">
        <v>17110.045425730001</v>
      </c>
      <c r="F8" s="13">
        <v>13397.009078360001</v>
      </c>
      <c r="G8" s="13">
        <v>13215.646779809998</v>
      </c>
      <c r="H8" s="13">
        <v>13565.14728203</v>
      </c>
      <c r="I8" s="13">
        <v>12167.33698416</v>
      </c>
      <c r="J8" s="13">
        <v>10905.356975049997</v>
      </c>
      <c r="K8" s="13">
        <v>10728.598015409998</v>
      </c>
      <c r="L8" s="13">
        <v>4754.6267788300011</v>
      </c>
      <c r="M8" s="13"/>
      <c r="N8" s="13"/>
      <c r="O8" s="13"/>
      <c r="P8" s="13"/>
      <c r="Q8" s="5"/>
    </row>
    <row r="9" spans="2:22" x14ac:dyDescent="0.3">
      <c r="B9" s="87" t="s">
        <v>44</v>
      </c>
      <c r="C9" s="15" t="s">
        <v>1</v>
      </c>
      <c r="D9" s="13">
        <v>26496.109377699999</v>
      </c>
      <c r="E9" s="13">
        <v>30067.954751400001</v>
      </c>
      <c r="F9" s="13">
        <v>30406.528416159992</v>
      </c>
      <c r="G9" s="13">
        <v>31743.711186659992</v>
      </c>
      <c r="H9" s="13">
        <v>34008.77154432</v>
      </c>
      <c r="I9" s="13">
        <v>36012.625635369994</v>
      </c>
      <c r="J9" s="13">
        <v>35525.224648609998</v>
      </c>
      <c r="K9" s="13">
        <v>33522.97242743001</v>
      </c>
      <c r="L9" s="13">
        <v>28833.201838010002</v>
      </c>
      <c r="M9" s="13"/>
      <c r="N9" s="13"/>
      <c r="O9" s="13"/>
      <c r="P9" s="13"/>
      <c r="Q9" s="5"/>
    </row>
    <row r="10" spans="2:22" x14ac:dyDescent="0.3">
      <c r="B10" s="87" t="s">
        <v>89</v>
      </c>
      <c r="C10" s="15"/>
      <c r="D10" s="13"/>
      <c r="E10" s="13"/>
      <c r="F10" s="13"/>
      <c r="G10" s="13"/>
      <c r="H10" s="13"/>
      <c r="I10" s="13"/>
      <c r="J10" s="13"/>
      <c r="K10" s="34">
        <v>2622.96882293</v>
      </c>
      <c r="L10" s="34">
        <v>73345.565746539971</v>
      </c>
      <c r="M10" s="13">
        <v>217672.25804934005</v>
      </c>
      <c r="N10" s="13">
        <v>259259.51835093024</v>
      </c>
      <c r="O10" s="13">
        <v>303679.62362689205</v>
      </c>
      <c r="P10" s="13">
        <v>317469.27602719434</v>
      </c>
      <c r="Q10" s="13">
        <v>315353.47123756667</v>
      </c>
      <c r="R10">
        <v>318365.01735311956</v>
      </c>
    </row>
    <row r="11" spans="2:22" x14ac:dyDescent="0.3">
      <c r="B11" s="87" t="s">
        <v>52</v>
      </c>
      <c r="C11" s="15" t="s">
        <v>1</v>
      </c>
      <c r="D11" s="13">
        <v>36677.251951958599</v>
      </c>
      <c r="E11" s="13">
        <v>43060.870322510003</v>
      </c>
      <c r="F11" s="13">
        <v>46654.855009790008</v>
      </c>
      <c r="G11" s="13">
        <v>51825.55129850001</v>
      </c>
      <c r="H11" s="13">
        <v>58016.679925349999</v>
      </c>
      <c r="I11" s="13">
        <v>67314.141580079988</v>
      </c>
      <c r="J11" s="13">
        <v>80246.616145790002</v>
      </c>
      <c r="K11" s="13">
        <v>102627.68795168</v>
      </c>
      <c r="L11" s="13">
        <v>76871.80969200001</v>
      </c>
      <c r="M11" s="13"/>
      <c r="N11" s="13"/>
      <c r="O11" s="13"/>
      <c r="P11" s="13"/>
      <c r="Q11" s="5"/>
    </row>
    <row r="13" spans="2:22" x14ac:dyDescent="0.3">
      <c r="B13" s="31"/>
      <c r="C13" s="31"/>
      <c r="D13" s="31"/>
      <c r="E13" s="31"/>
      <c r="F13" s="31"/>
      <c r="G13" s="31"/>
      <c r="H13" s="31"/>
    </row>
    <row r="14" spans="2:22" x14ac:dyDescent="0.3">
      <c r="B14" s="91"/>
      <c r="C14" s="92"/>
      <c r="D14" s="93"/>
      <c r="E14" s="93"/>
      <c r="F14" s="93"/>
      <c r="G14" s="93"/>
      <c r="H14" s="93"/>
    </row>
    <row r="15" spans="2:22" x14ac:dyDescent="0.3">
      <c r="B15" s="94"/>
      <c r="C15" s="95"/>
      <c r="D15" s="96"/>
      <c r="E15" s="96"/>
      <c r="F15" s="96"/>
      <c r="G15" s="96"/>
      <c r="H15" s="96"/>
    </row>
    <row r="16" spans="2:22" x14ac:dyDescent="0.3">
      <c r="B16" s="94"/>
      <c r="C16" s="95"/>
      <c r="D16" s="96"/>
      <c r="E16" s="96"/>
      <c r="F16" s="96"/>
      <c r="G16" s="31"/>
      <c r="H16" s="96"/>
    </row>
    <row r="17" spans="2:10" x14ac:dyDescent="0.3">
      <c r="B17" s="94"/>
      <c r="C17" s="95"/>
      <c r="D17" s="96"/>
      <c r="E17" s="96"/>
      <c r="F17" s="96"/>
      <c r="G17" s="96"/>
      <c r="H17" s="96"/>
    </row>
    <row r="18" spans="2:10" x14ac:dyDescent="0.3">
      <c r="B18" s="94"/>
      <c r="C18" s="95"/>
      <c r="D18" s="96"/>
      <c r="E18" s="96"/>
      <c r="F18" s="96"/>
      <c r="G18" s="96"/>
      <c r="H18" s="96"/>
    </row>
    <row r="19" spans="2:10" x14ac:dyDescent="0.3">
      <c r="B19" s="94"/>
      <c r="C19" s="95"/>
      <c r="D19" s="96"/>
      <c r="E19" s="96"/>
      <c r="F19" s="96"/>
      <c r="G19" s="31"/>
      <c r="H19" s="96"/>
    </row>
    <row r="20" spans="2:10" x14ac:dyDescent="0.3">
      <c r="B20" s="94"/>
      <c r="C20" s="95"/>
      <c r="D20" s="96"/>
      <c r="E20" s="96"/>
      <c r="F20" s="96"/>
      <c r="G20" s="31"/>
      <c r="H20" s="96"/>
      <c r="I20" s="4"/>
      <c r="J20" s="4"/>
    </row>
    <row r="21" spans="2:10" x14ac:dyDescent="0.3">
      <c r="B21" s="94"/>
      <c r="C21" s="95"/>
      <c r="D21" s="96"/>
      <c r="E21" s="96"/>
      <c r="F21" s="96"/>
      <c r="G21" s="96"/>
      <c r="H21" s="96"/>
      <c r="I21" s="4"/>
      <c r="J21" s="4"/>
    </row>
    <row r="22" spans="2:10" x14ac:dyDescent="0.3">
      <c r="B22" s="31"/>
      <c r="C22" s="31"/>
      <c r="D22" s="31"/>
      <c r="E22" s="31"/>
      <c r="F22" s="31"/>
      <c r="G22" s="31"/>
      <c r="H22" s="31"/>
    </row>
    <row r="23" spans="2:10" x14ac:dyDescent="0.3">
      <c r="B23" s="31"/>
      <c r="C23" s="31"/>
      <c r="D23" s="31"/>
      <c r="E23" s="31"/>
      <c r="F23" s="31"/>
      <c r="G23" s="31"/>
      <c r="H23" s="31"/>
    </row>
  </sheetData>
  <pageMargins left="0.7" right="0.7" top="0.75" bottom="0.75" header="0.3" footer="0.3"/>
  <pageSetup paperSize="9" orientation="portrait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zoomScale="115" zoomScaleNormal="115" workbookViewId="0">
      <selection activeCell="P20" sqref="P20"/>
    </sheetView>
  </sheetViews>
  <sheetFormatPr defaultRowHeight="14.4" x14ac:dyDescent="0.3"/>
  <cols>
    <col min="1" max="1" width="34.44140625" customWidth="1"/>
    <col min="3" max="3" width="7.44140625" customWidth="1"/>
    <col min="9" max="9" width="10" customWidth="1"/>
    <col min="10" max="10" width="9.44140625" customWidth="1"/>
    <col min="15" max="15" width="12" customWidth="1"/>
  </cols>
  <sheetData>
    <row r="1" spans="1:19" x14ac:dyDescent="0.3">
      <c r="A1" t="s">
        <v>215</v>
      </c>
    </row>
    <row r="2" spans="1:19" x14ac:dyDescent="0.3">
      <c r="F2" s="35">
        <v>100</v>
      </c>
      <c r="J2">
        <v>100</v>
      </c>
    </row>
    <row r="3" spans="1:19" x14ac:dyDescent="0.3">
      <c r="A3" s="5"/>
      <c r="B3" s="2" t="s">
        <v>66</v>
      </c>
      <c r="C3" s="2" t="s">
        <v>35</v>
      </c>
      <c r="D3" s="2" t="s">
        <v>36</v>
      </c>
      <c r="E3" s="2" t="s">
        <v>37</v>
      </c>
      <c r="F3" s="2" t="s">
        <v>38</v>
      </c>
      <c r="G3" s="2" t="s">
        <v>39</v>
      </c>
      <c r="H3" s="2" t="s">
        <v>48</v>
      </c>
      <c r="I3" s="2" t="s">
        <v>68</v>
      </c>
      <c r="J3" s="2" t="s">
        <v>76</v>
      </c>
      <c r="K3" s="2" t="s">
        <v>85</v>
      </c>
      <c r="L3" s="2" t="s">
        <v>103</v>
      </c>
      <c r="M3" s="2" t="s">
        <v>196</v>
      </c>
      <c r="N3" s="2" t="s">
        <v>204</v>
      </c>
      <c r="O3" s="2" t="s">
        <v>213</v>
      </c>
      <c r="P3" s="2" t="s">
        <v>214</v>
      </c>
      <c r="Q3" s="2" t="s">
        <v>216</v>
      </c>
      <c r="R3" s="102" t="s">
        <v>225</v>
      </c>
      <c r="S3" t="s">
        <v>227</v>
      </c>
    </row>
    <row r="4" spans="1:19" x14ac:dyDescent="0.3">
      <c r="A4" s="1" t="s">
        <v>32</v>
      </c>
      <c r="B4" s="6">
        <v>0.10080068430643996</v>
      </c>
      <c r="C4" s="6">
        <v>4.8095669037414135E-2</v>
      </c>
      <c r="D4" s="6">
        <v>3.5190709741738768E-2</v>
      </c>
      <c r="E4" s="6">
        <v>-1.9117711880520805E-3</v>
      </c>
      <c r="F4" s="35">
        <v>2.707054506711204</v>
      </c>
      <c r="G4" s="35">
        <v>0.40093458529244508</v>
      </c>
      <c r="H4" s="35">
        <v>-0.5645320782542762</v>
      </c>
      <c r="I4" s="29">
        <v>-2.7957642531286409</v>
      </c>
      <c r="J4" s="29">
        <v>2.1999999999999997</v>
      </c>
      <c r="K4" s="29">
        <v>-13.064174962726394</v>
      </c>
      <c r="L4" s="97">
        <v>-1.5394234251942196</v>
      </c>
      <c r="M4" s="86">
        <v>-5.9</v>
      </c>
      <c r="N4" s="84">
        <v>15</v>
      </c>
      <c r="O4" s="84">
        <v>11.1</v>
      </c>
      <c r="P4" s="5">
        <v>16.399999999999999</v>
      </c>
      <c r="Q4" s="5">
        <v>158.19999999999999</v>
      </c>
      <c r="R4" s="99">
        <v>11.8</v>
      </c>
      <c r="S4" t="s">
        <v>228</v>
      </c>
    </row>
    <row r="5" spans="1:19" x14ac:dyDescent="0.3">
      <c r="A5" s="1" t="s">
        <v>33</v>
      </c>
      <c r="B5" s="6">
        <v>0.45878325560099986</v>
      </c>
      <c r="C5" s="6">
        <v>3.045718727789537E-2</v>
      </c>
      <c r="D5" s="6">
        <v>0.23418932137071669</v>
      </c>
      <c r="E5" s="6">
        <v>0.41550402220918436</v>
      </c>
      <c r="F5" s="35">
        <v>-2.5355286898278262</v>
      </c>
      <c r="G5" s="35">
        <v>3.8902558854132741</v>
      </c>
      <c r="H5" s="35">
        <v>15.95833759491998</v>
      </c>
      <c r="I5" s="29">
        <v>0.50409178155932377</v>
      </c>
      <c r="J5" s="29">
        <v>-3.3000000000000003</v>
      </c>
      <c r="K5" s="29">
        <v>6.3477954452104024</v>
      </c>
      <c r="L5" s="97">
        <v>19.492209369081049</v>
      </c>
      <c r="M5" s="29">
        <v>7.4</v>
      </c>
      <c r="N5" s="98">
        <v>12.9</v>
      </c>
      <c r="O5" s="98">
        <v>6.2</v>
      </c>
      <c r="P5" s="98">
        <v>5.8</v>
      </c>
      <c r="Q5" s="98">
        <v>0.1</v>
      </c>
      <c r="R5" s="100">
        <v>11.3</v>
      </c>
      <c r="S5" s="100">
        <v>17.7</v>
      </c>
    </row>
    <row r="6" spans="1:19" x14ac:dyDescent="0.3">
      <c r="A6" s="1" t="s">
        <v>34</v>
      </c>
      <c r="B6" s="6">
        <v>0.31422949787427989</v>
      </c>
      <c r="C6" s="6">
        <v>2.8769650087796528E-3</v>
      </c>
      <c r="D6" s="6">
        <v>0.10938745299425134</v>
      </c>
      <c r="E6" s="6">
        <v>0.19574391444325001</v>
      </c>
      <c r="F6" s="35">
        <v>11.288660940204753</v>
      </c>
      <c r="G6" s="35">
        <v>5.0397908686542703</v>
      </c>
      <c r="H6" s="35">
        <v>6.4770641466136869</v>
      </c>
      <c r="I6" s="29">
        <v>-11.938954244919586</v>
      </c>
      <c r="J6" s="29">
        <v>1.4000000000000001</v>
      </c>
      <c r="K6" s="29">
        <v>3.4196949892057571</v>
      </c>
      <c r="L6" s="97">
        <v>10.004735728376257</v>
      </c>
      <c r="M6" s="29">
        <v>-0.8</v>
      </c>
      <c r="N6" s="84">
        <v>7.1</v>
      </c>
      <c r="O6" s="5">
        <v>-1.5</v>
      </c>
      <c r="P6" s="5">
        <v>38.700000000000003</v>
      </c>
      <c r="Q6" s="5">
        <v>-43.2</v>
      </c>
      <c r="R6" s="99">
        <v>0.4</v>
      </c>
      <c r="S6" s="99">
        <v>3.1</v>
      </c>
    </row>
    <row r="7" spans="1:19" x14ac:dyDescent="0.3">
      <c r="A7" s="101" t="s">
        <v>217</v>
      </c>
      <c r="Q7" s="90">
        <v>-12.4</v>
      </c>
      <c r="R7" s="90">
        <v>32</v>
      </c>
      <c r="S7">
        <v>13.1</v>
      </c>
    </row>
    <row r="8" spans="1:19" x14ac:dyDescent="0.3">
      <c r="A8" s="1" t="s">
        <v>226</v>
      </c>
      <c r="B8" s="6">
        <v>0.33249012334632999</v>
      </c>
      <c r="C8" s="6">
        <v>4.0604010000000024E-2</v>
      </c>
      <c r="D8" s="6">
        <v>7.1016540442504716E-2</v>
      </c>
      <c r="E8" s="6">
        <v>9.436671964162513E-2</v>
      </c>
      <c r="F8" s="35">
        <v>8.6683238480999449</v>
      </c>
      <c r="G8" s="35">
        <v>4.8870932736000006</v>
      </c>
      <c r="H8" s="35">
        <v>2.9152960689878826</v>
      </c>
      <c r="I8" s="35">
        <v>4.9000000000000004</v>
      </c>
      <c r="J8" s="35">
        <v>3.6571153813377499</v>
      </c>
      <c r="K8" s="35">
        <v>5.3247667928602471</v>
      </c>
      <c r="L8" s="8">
        <v>-2.4557451292752441</v>
      </c>
      <c r="M8" s="12">
        <v>3.4</v>
      </c>
      <c r="N8" s="84">
        <v>3.3</v>
      </c>
      <c r="O8" s="5">
        <v>5.0999999999999996</v>
      </c>
      <c r="P8" s="5">
        <v>1.8</v>
      </c>
      <c r="Q8" s="8">
        <v>7</v>
      </c>
      <c r="R8" s="99">
        <v>7.3</v>
      </c>
      <c r="S8" s="99">
        <v>2.7</v>
      </c>
    </row>
    <row r="9" spans="1:19" x14ac:dyDescent="0.3">
      <c r="A9" s="37" t="s">
        <v>73</v>
      </c>
    </row>
    <row r="10" spans="1:19" x14ac:dyDescent="0.3">
      <c r="L10" s="9"/>
    </row>
    <row r="11" spans="1:19" x14ac:dyDescent="0.3">
      <c r="A11" s="37" t="s">
        <v>104</v>
      </c>
      <c r="L11" s="9"/>
    </row>
  </sheetData>
  <hyperlinks>
    <hyperlink ref="A11" r:id="rId1"/>
    <hyperlink ref="A9" r:id="rId2"/>
  </hyperlinks>
  <pageMargins left="0.7" right="0.7" top="0.75" bottom="0.75" header="0.3" footer="0.3"/>
  <pageSetup paperSize="9" orientation="portrait" r:id="rId3"/>
  <drawing r:id="rId4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opLeftCell="A61" zoomScale="115" zoomScaleNormal="115" workbookViewId="0">
      <selection activeCell="C89" sqref="C89"/>
    </sheetView>
  </sheetViews>
  <sheetFormatPr defaultRowHeight="14.4" x14ac:dyDescent="0.3"/>
  <cols>
    <col min="2" max="2" width="65.6640625" customWidth="1"/>
    <col min="3" max="3" width="12.6640625" customWidth="1"/>
    <col min="4" max="4" width="12" customWidth="1"/>
    <col min="5" max="5" width="13.109375" customWidth="1"/>
    <col min="6" max="6" width="11.33203125" customWidth="1"/>
    <col min="7" max="7" width="41" customWidth="1"/>
    <col min="8" max="8" width="13.44140625" customWidth="1"/>
    <col min="9" max="9" width="19" customWidth="1"/>
    <col min="10" max="10" width="12" bestFit="1" customWidth="1"/>
    <col min="11" max="11" width="13.109375" bestFit="1" customWidth="1"/>
    <col min="16" max="16" width="13.33203125" customWidth="1"/>
    <col min="17" max="17" width="10" customWidth="1"/>
  </cols>
  <sheetData>
    <row r="1" spans="1:11" x14ac:dyDescent="0.3">
      <c r="A1" t="s">
        <v>211</v>
      </c>
    </row>
    <row r="4" spans="1:11" x14ac:dyDescent="0.3">
      <c r="G4" s="4">
        <f>F12-E12</f>
        <v>-1199.2071516399992</v>
      </c>
    </row>
    <row r="6" spans="1:11" x14ac:dyDescent="0.3">
      <c r="B6" s="16" t="s">
        <v>4</v>
      </c>
      <c r="C6" s="5" t="s">
        <v>83</v>
      </c>
      <c r="D6" s="2" t="s">
        <v>76</v>
      </c>
      <c r="E6" s="2" t="s">
        <v>85</v>
      </c>
      <c r="F6" s="2" t="s">
        <v>103</v>
      </c>
    </row>
    <row r="7" spans="1:11" x14ac:dyDescent="0.3">
      <c r="B7" s="17" t="s">
        <v>22</v>
      </c>
      <c r="C7" s="7">
        <f>F7-E7</f>
        <v>0.60161629000000261</v>
      </c>
      <c r="D7" s="13">
        <v>45.78500786</v>
      </c>
      <c r="E7" s="13">
        <v>50.09648198</v>
      </c>
      <c r="F7" s="13">
        <v>50.698098270000003</v>
      </c>
      <c r="G7">
        <v>49.175147840000001</v>
      </c>
      <c r="I7" s="6">
        <f>F7/$F$23</f>
        <v>2.0251709861183394E-5</v>
      </c>
      <c r="K7" s="9">
        <f>G7/$G$23*100</f>
        <v>1.8222676855842025E-3</v>
      </c>
    </row>
    <row r="8" spans="1:11" x14ac:dyDescent="0.3">
      <c r="B8" s="17" t="s">
        <v>8</v>
      </c>
      <c r="C8" s="7">
        <f t="shared" ref="C8:C21" si="0">F8-E8</f>
        <v>-446.73257254999999</v>
      </c>
      <c r="D8" s="13">
        <v>1428.5765447200004</v>
      </c>
      <c r="E8" s="13">
        <v>1040.94438704</v>
      </c>
      <c r="F8" s="13">
        <v>594.21181449000005</v>
      </c>
      <c r="G8">
        <v>32.978235839999996</v>
      </c>
      <c r="I8" s="6">
        <f t="shared" ref="I8:I21" si="1">F8/$F$23</f>
        <v>2.3736206433328235E-4</v>
      </c>
      <c r="K8" s="9">
        <f t="shared" ref="K8:K21" si="2">G8/$G$23*100</f>
        <v>1.2220639111108929E-3</v>
      </c>
    </row>
    <row r="9" spans="1:11" x14ac:dyDescent="0.3">
      <c r="B9" s="17" t="s">
        <v>6</v>
      </c>
      <c r="C9" s="7">
        <f t="shared" si="0"/>
        <v>-617.85114020000003</v>
      </c>
      <c r="D9" s="13">
        <v>1132.84712577</v>
      </c>
      <c r="E9" s="13">
        <v>1155.29568255</v>
      </c>
      <c r="F9" s="13">
        <v>537.44454235000001</v>
      </c>
      <c r="G9">
        <v>543.41297206000002</v>
      </c>
      <c r="I9" s="6">
        <f t="shared" si="1"/>
        <v>2.1468598053093582E-4</v>
      </c>
      <c r="K9" s="9">
        <f t="shared" si="2"/>
        <v>2.0137080261235653E-2</v>
      </c>
    </row>
    <row r="10" spans="1:11" x14ac:dyDescent="0.3">
      <c r="B10" s="11" t="s">
        <v>105</v>
      </c>
      <c r="C10" s="7">
        <f t="shared" si="0"/>
        <v>850.03768763000005</v>
      </c>
      <c r="F10" s="13">
        <v>850.03768763000005</v>
      </c>
      <c r="G10">
        <v>1209.7970954800001</v>
      </c>
      <c r="I10" s="6">
        <f t="shared" si="1"/>
        <v>3.395534982254079E-4</v>
      </c>
      <c r="K10" s="9">
        <f t="shared" si="2"/>
        <v>4.4831063047940392E-2</v>
      </c>
    </row>
    <row r="11" spans="1:11" x14ac:dyDescent="0.3">
      <c r="B11" s="17" t="s">
        <v>11</v>
      </c>
      <c r="C11" s="7">
        <f t="shared" si="0"/>
        <v>-21.55778083999985</v>
      </c>
      <c r="D11" s="13">
        <v>1556.2629956600001</v>
      </c>
      <c r="E11" s="13">
        <v>1534.2574793599999</v>
      </c>
      <c r="F11" s="13">
        <v>1512.6996985200001</v>
      </c>
      <c r="I11" s="39">
        <f t="shared" si="1"/>
        <v>6.0425847214972133E-4</v>
      </c>
      <c r="K11" s="9">
        <f t="shared" si="2"/>
        <v>0</v>
      </c>
    </row>
    <row r="12" spans="1:11" s="65" customFormat="1" x14ac:dyDescent="0.3">
      <c r="B12" s="19" t="s">
        <v>16</v>
      </c>
      <c r="C12" s="66">
        <f t="shared" si="0"/>
        <v>-1199.2071516399992</v>
      </c>
      <c r="D12" s="30">
        <v>13862.438596919999</v>
      </c>
      <c r="E12" s="30">
        <v>12379.831211519999</v>
      </c>
      <c r="F12" s="30">
        <v>11180.62405988</v>
      </c>
      <c r="G12" s="65">
        <v>12128.39933746</v>
      </c>
      <c r="I12" s="67">
        <f t="shared" si="1"/>
        <v>4.4661784614047628E-3</v>
      </c>
      <c r="K12" s="68">
        <f t="shared" si="2"/>
        <v>0.44943820529882933</v>
      </c>
    </row>
    <row r="13" spans="1:11" s="65" customFormat="1" x14ac:dyDescent="0.3">
      <c r="B13" s="19" t="s">
        <v>12</v>
      </c>
      <c r="C13" s="66">
        <f t="shared" si="0"/>
        <v>401.14567461001207</v>
      </c>
      <c r="D13" s="30">
        <v>28388.41283714</v>
      </c>
      <c r="E13" s="30">
        <v>26304.879255969998</v>
      </c>
      <c r="F13" s="30">
        <v>26706.02493058001</v>
      </c>
      <c r="G13" s="65">
        <v>19659.233456559996</v>
      </c>
      <c r="I13" s="67">
        <f t="shared" si="1"/>
        <v>1.0667908400810252E-2</v>
      </c>
      <c r="K13" s="68">
        <f t="shared" si="2"/>
        <v>0.72850591050190738</v>
      </c>
    </row>
    <row r="14" spans="1:11" s="65" customFormat="1" x14ac:dyDescent="0.3">
      <c r="B14" s="19" t="s">
        <v>9</v>
      </c>
      <c r="C14" s="66">
        <f t="shared" si="0"/>
        <v>-9319.9240616099996</v>
      </c>
      <c r="D14" s="30">
        <v>42674.450096509994</v>
      </c>
      <c r="E14" s="30">
        <v>36651.965109700002</v>
      </c>
      <c r="F14" s="30">
        <v>27332.041048090003</v>
      </c>
      <c r="G14" s="65">
        <v>25422.902931800003</v>
      </c>
      <c r="I14" s="67">
        <f t="shared" si="1"/>
        <v>1.0917974916376949E-2</v>
      </c>
      <c r="K14" s="68">
        <f t="shared" si="2"/>
        <v>0.94208836213562908</v>
      </c>
    </row>
    <row r="15" spans="1:11" s="65" customFormat="1" x14ac:dyDescent="0.3">
      <c r="B15" s="19" t="s">
        <v>13</v>
      </c>
      <c r="C15" s="66">
        <f t="shared" si="0"/>
        <v>-7870.093790470004</v>
      </c>
      <c r="D15" s="30">
        <v>60853.37965509999</v>
      </c>
      <c r="E15" s="30">
        <v>60794.141829499997</v>
      </c>
      <c r="F15" s="30">
        <v>52924.048039029993</v>
      </c>
      <c r="G15" s="65">
        <v>46114.429820310004</v>
      </c>
      <c r="I15" s="67">
        <f t="shared" si="1"/>
        <v>2.1140881061410419E-2</v>
      </c>
      <c r="K15" s="68">
        <f t="shared" si="2"/>
        <v>1.7088476393422762</v>
      </c>
    </row>
    <row r="16" spans="1:11" s="65" customFormat="1" x14ac:dyDescent="0.3">
      <c r="B16" s="19" t="s">
        <v>5</v>
      </c>
      <c r="C16" s="66">
        <f t="shared" si="0"/>
        <v>-3091.5362780100113</v>
      </c>
      <c r="D16" s="30">
        <v>117545.05425594002</v>
      </c>
      <c r="E16" s="30">
        <v>80400.472846589997</v>
      </c>
      <c r="F16" s="30">
        <v>77308.936568579986</v>
      </c>
      <c r="G16" s="65">
        <v>33919.821774460004</v>
      </c>
      <c r="I16" s="67">
        <f t="shared" si="1"/>
        <v>3.0881595296247247E-2</v>
      </c>
      <c r="K16" s="68">
        <f t="shared" si="2"/>
        <v>1.2569559591663417</v>
      </c>
    </row>
    <row r="17" spans="2:11" s="65" customFormat="1" x14ac:dyDescent="0.3">
      <c r="B17" s="19" t="s">
        <v>15</v>
      </c>
      <c r="C17" s="66">
        <f t="shared" si="0"/>
        <v>56.867587929984438</v>
      </c>
      <c r="D17" s="30">
        <v>90459.228631930004</v>
      </c>
      <c r="E17" s="30">
        <v>84763.900112520001</v>
      </c>
      <c r="F17" s="30">
        <v>84820.767700449986</v>
      </c>
      <c r="G17" s="65">
        <v>88654.881511719999</v>
      </c>
      <c r="I17" s="67">
        <f t="shared" si="1"/>
        <v>3.3882248768467439E-2</v>
      </c>
      <c r="K17" s="68">
        <f t="shared" si="2"/>
        <v>3.2852555171515614</v>
      </c>
    </row>
    <row r="18" spans="2:11" s="65" customFormat="1" x14ac:dyDescent="0.3">
      <c r="B18" s="19" t="s">
        <v>14</v>
      </c>
      <c r="C18" s="66">
        <f t="shared" si="0"/>
        <v>-36874.646781860007</v>
      </c>
      <c r="D18" s="30">
        <v>217575.43240640007</v>
      </c>
      <c r="E18" s="30">
        <v>216309.44505493992</v>
      </c>
      <c r="F18" s="30">
        <v>179434.79827307991</v>
      </c>
      <c r="G18" s="65">
        <v>143459.74688724003</v>
      </c>
      <c r="I18" s="67">
        <f t="shared" si="1"/>
        <v>7.1676484870768414E-2</v>
      </c>
      <c r="K18" s="68">
        <f t="shared" si="2"/>
        <v>5.3161418402907303</v>
      </c>
    </row>
    <row r="19" spans="2:11" s="65" customFormat="1" x14ac:dyDescent="0.3">
      <c r="B19" s="19" t="s">
        <v>81</v>
      </c>
      <c r="C19" s="66">
        <f t="shared" si="0"/>
        <v>214950.52189008961</v>
      </c>
      <c r="D19" s="30">
        <v>152197.61208056001</v>
      </c>
      <c r="E19" s="30">
        <v>429534.09633179009</v>
      </c>
      <c r="F19" s="30">
        <v>644484.6182218797</v>
      </c>
      <c r="G19" s="65">
        <v>1426658.5066114399</v>
      </c>
      <c r="I19" s="67">
        <f t="shared" si="1"/>
        <v>0.25744388731733497</v>
      </c>
      <c r="K19" s="68">
        <f t="shared" si="2"/>
        <v>52.867226824016868</v>
      </c>
    </row>
    <row r="20" spans="2:11" s="65" customFormat="1" x14ac:dyDescent="0.3">
      <c r="B20" s="19" t="s">
        <v>7</v>
      </c>
      <c r="C20" s="66">
        <f t="shared" si="0"/>
        <v>-17780.355693190009</v>
      </c>
      <c r="D20" s="30">
        <v>852166.04900642962</v>
      </c>
      <c r="E20" s="30">
        <v>586709.04612908</v>
      </c>
      <c r="F20" s="30">
        <v>568928.69043588999</v>
      </c>
      <c r="G20" s="65">
        <v>243078.30553772999</v>
      </c>
      <c r="I20" s="67">
        <f t="shared" si="1"/>
        <v>0.22726254363723428</v>
      </c>
      <c r="K20" s="68">
        <f t="shared" si="2"/>
        <v>9.0076748256903407</v>
      </c>
    </row>
    <row r="21" spans="2:11" x14ac:dyDescent="0.3">
      <c r="B21" s="17" t="s">
        <v>10</v>
      </c>
      <c r="C21" s="7">
        <f t="shared" si="0"/>
        <v>-107046.36869470042</v>
      </c>
      <c r="D21" s="13">
        <v>989238.67601705925</v>
      </c>
      <c r="E21" s="13">
        <v>933779.1377602698</v>
      </c>
      <c r="F21" s="13">
        <v>826732.76906556939</v>
      </c>
      <c r="G21">
        <v>657637.24294191028</v>
      </c>
      <c r="I21" s="3">
        <f t="shared" si="1"/>
        <v>0.33024418554484458</v>
      </c>
      <c r="K21" s="9">
        <f t="shared" si="2"/>
        <v>24.369852441499656</v>
      </c>
    </row>
    <row r="22" spans="2:11" x14ac:dyDescent="0.3">
      <c r="B22" s="17" t="s">
        <v>17</v>
      </c>
      <c r="C22" s="7"/>
      <c r="D22" s="13"/>
      <c r="E22" s="13"/>
      <c r="F22" s="34" t="s">
        <v>86</v>
      </c>
    </row>
    <row r="23" spans="2:11" x14ac:dyDescent="0.3">
      <c r="B23" s="23"/>
      <c r="C23" s="36"/>
      <c r="D23" s="24"/>
      <c r="E23" s="4">
        <f>SUM(E7:E21)</f>
        <v>2471407.5096728099</v>
      </c>
      <c r="F23" s="4">
        <f>SUM(F7:F22)</f>
        <v>2503398.4101842893</v>
      </c>
      <c r="G23">
        <f>SUM(G7:G21)</f>
        <v>2698568.83426185</v>
      </c>
    </row>
    <row r="24" spans="2:11" x14ac:dyDescent="0.3">
      <c r="B24" s="23"/>
      <c r="C24" s="36"/>
      <c r="D24" s="24"/>
      <c r="G24" s="20"/>
      <c r="I24" s="4">
        <f>G23-F23</f>
        <v>195170.42407756066</v>
      </c>
    </row>
    <row r="25" spans="2:11" x14ac:dyDescent="0.3">
      <c r="C25" s="21"/>
      <c r="D25" s="21"/>
      <c r="F25" s="4">
        <f>F23-E23</f>
        <v>31990.900511479471</v>
      </c>
      <c r="G25" s="20"/>
    </row>
    <row r="26" spans="2:11" ht="21.6" x14ac:dyDescent="0.3">
      <c r="B26" s="10" t="s">
        <v>4</v>
      </c>
      <c r="C26" s="18" t="s">
        <v>69</v>
      </c>
      <c r="D26" s="2" t="s">
        <v>85</v>
      </c>
      <c r="G26" s="20"/>
    </row>
    <row r="27" spans="2:11" x14ac:dyDescent="0.3">
      <c r="B27" s="70" t="s">
        <v>42</v>
      </c>
      <c r="C27" s="22">
        <f>G12-F12</f>
        <v>947.77527757999997</v>
      </c>
      <c r="D27" s="13"/>
      <c r="E27">
        <f t="shared" ref="E27:E37" si="3">C27/$C$38</f>
        <v>0.94777527758000002</v>
      </c>
    </row>
    <row r="28" spans="2:11" x14ac:dyDescent="0.3">
      <c r="B28" s="17" t="s">
        <v>43</v>
      </c>
      <c r="C28" s="22">
        <f t="shared" ref="C28:C33" si="4">G12-F12</f>
        <v>947.77527757999997</v>
      </c>
      <c r="D28" s="13"/>
      <c r="E28">
        <f t="shared" si="3"/>
        <v>0.94777527758000002</v>
      </c>
    </row>
    <row r="29" spans="2:11" x14ac:dyDescent="0.3">
      <c r="B29" s="19" t="s">
        <v>44</v>
      </c>
      <c r="C29" s="22">
        <f t="shared" si="4"/>
        <v>-7046.791474020014</v>
      </c>
      <c r="D29" s="13"/>
      <c r="E29">
        <f t="shared" si="3"/>
        <v>-7.0467914740200142</v>
      </c>
    </row>
    <row r="30" spans="2:11" x14ac:dyDescent="0.3">
      <c r="B30" s="19" t="s">
        <v>49</v>
      </c>
      <c r="C30" s="22">
        <f t="shared" si="4"/>
        <v>-1909.1381162899997</v>
      </c>
      <c r="D30" s="13"/>
      <c r="E30">
        <f t="shared" si="3"/>
        <v>-1.9091381162899999</v>
      </c>
    </row>
    <row r="31" spans="2:11" x14ac:dyDescent="0.3">
      <c r="B31" s="17" t="s">
        <v>72</v>
      </c>
      <c r="C31" s="22">
        <f t="shared" si="4"/>
        <v>-6809.6182187199884</v>
      </c>
      <c r="D31" s="13"/>
      <c r="E31">
        <f t="shared" si="3"/>
        <v>-6.8096182187199883</v>
      </c>
    </row>
    <row r="32" spans="2:11" x14ac:dyDescent="0.3">
      <c r="B32" s="19" t="s">
        <v>50</v>
      </c>
      <c r="C32" s="22">
        <f t="shared" si="4"/>
        <v>-43389.114794119982</v>
      </c>
      <c r="D32" s="13"/>
      <c r="E32">
        <f t="shared" si="3"/>
        <v>-43.389114794119983</v>
      </c>
    </row>
    <row r="33" spans="2:9" x14ac:dyDescent="0.3">
      <c r="B33" s="17" t="s">
        <v>51</v>
      </c>
      <c r="C33" s="22">
        <f t="shared" si="4"/>
        <v>3834.1138112700137</v>
      </c>
      <c r="D33" s="13"/>
      <c r="E33">
        <f t="shared" si="3"/>
        <v>3.8341138112700137</v>
      </c>
    </row>
    <row r="34" spans="2:9" x14ac:dyDescent="0.3">
      <c r="B34" s="17" t="s">
        <v>40</v>
      </c>
      <c r="C34" s="22" t="e">
        <f>C47-C35-C36-C37-C38-C39-C40-C41-C42-C43-C44</f>
        <v>#VALUE!</v>
      </c>
      <c r="D34" s="38"/>
      <c r="E34" t="e">
        <f t="shared" si="3"/>
        <v>#VALUE!</v>
      </c>
    </row>
    <row r="35" spans="2:9" x14ac:dyDescent="0.3">
      <c r="B35" s="71" t="s">
        <v>57</v>
      </c>
      <c r="C35" s="22">
        <f>G19-F19</f>
        <v>782173.88838956016</v>
      </c>
      <c r="D35" s="13"/>
      <c r="E35">
        <f t="shared" si="3"/>
        <v>782.17388838956015</v>
      </c>
    </row>
    <row r="36" spans="2:9" x14ac:dyDescent="0.3">
      <c r="B36" s="19" t="s">
        <v>41</v>
      </c>
      <c r="C36" s="22">
        <f>G20-F20</f>
        <v>-325850.38489816</v>
      </c>
      <c r="D36" s="13"/>
      <c r="E36">
        <f t="shared" si="3"/>
        <v>-325.85038489816003</v>
      </c>
    </row>
    <row r="37" spans="2:9" x14ac:dyDescent="0.3">
      <c r="B37" s="17" t="s">
        <v>82</v>
      </c>
      <c r="C37" s="22">
        <f>G20-F20</f>
        <v>-325850.38489816</v>
      </c>
      <c r="D37" s="13"/>
      <c r="E37">
        <f t="shared" si="3"/>
        <v>-325.85038489816003</v>
      </c>
    </row>
    <row r="38" spans="2:9" x14ac:dyDescent="0.3">
      <c r="C38" s="18">
        <v>1000</v>
      </c>
    </row>
    <row r="39" spans="2:9" ht="15.75" customHeight="1" x14ac:dyDescent="0.3">
      <c r="D39" s="21"/>
      <c r="E39" s="21"/>
    </row>
    <row r="40" spans="2:9" ht="15.75" customHeight="1" x14ac:dyDescent="0.3">
      <c r="C40" s="69">
        <f>G23-F23</f>
        <v>195170.42407756066</v>
      </c>
      <c r="D40" s="21"/>
      <c r="E40" s="21"/>
    </row>
    <row r="42" spans="2:9" x14ac:dyDescent="0.3">
      <c r="C42" s="21"/>
      <c r="D42" s="21"/>
      <c r="E42" s="21"/>
    </row>
    <row r="43" spans="2:9" x14ac:dyDescent="0.3">
      <c r="D43">
        <v>2016</v>
      </c>
      <c r="E43">
        <v>2017</v>
      </c>
      <c r="G43" s="20"/>
    </row>
    <row r="44" spans="2:9" x14ac:dyDescent="0.3">
      <c r="B44" s="73" t="s">
        <v>4</v>
      </c>
      <c r="C44" s="74" t="s">
        <v>1</v>
      </c>
      <c r="D44" s="62">
        <v>2430956.011216023</v>
      </c>
      <c r="E44" s="62">
        <v>2698568.8342618505</v>
      </c>
      <c r="F44" s="62"/>
      <c r="G44" s="62"/>
    </row>
    <row r="45" spans="2:9" x14ac:dyDescent="0.3">
      <c r="B45" s="75" t="s">
        <v>7</v>
      </c>
      <c r="C45" s="76" t="s">
        <v>1</v>
      </c>
      <c r="D45" s="63">
        <v>841070.95816480974</v>
      </c>
      <c r="E45" s="77">
        <v>243078.30553772999</v>
      </c>
      <c r="F45" s="63"/>
      <c r="G45" s="63">
        <f t="shared" ref="G45:G60" si="5">E45-D45</f>
        <v>-597992.65262707975</v>
      </c>
      <c r="I45" s="9">
        <f t="shared" ref="I45:I60" si="6">G45/$G$63</f>
        <v>-597.99265262707979</v>
      </c>
    </row>
    <row r="46" spans="2:9" x14ac:dyDescent="0.3">
      <c r="B46" s="75" t="s">
        <v>10</v>
      </c>
      <c r="C46" s="76" t="s">
        <v>1</v>
      </c>
      <c r="D46" s="63">
        <v>993529.12255076016</v>
      </c>
      <c r="E46" s="77">
        <v>657637.24294191028</v>
      </c>
      <c r="F46" s="63"/>
      <c r="G46" s="63">
        <f t="shared" si="5"/>
        <v>-335891.87960884988</v>
      </c>
      <c r="I46" s="9">
        <f t="shared" si="6"/>
        <v>-335.89187960884988</v>
      </c>
    </row>
    <row r="47" spans="2:9" x14ac:dyDescent="0.3">
      <c r="B47" s="75" t="s">
        <v>14</v>
      </c>
      <c r="C47" s="76" t="s">
        <v>1</v>
      </c>
      <c r="D47" s="63">
        <v>231522.62295870992</v>
      </c>
      <c r="E47" s="77">
        <v>143459.74688724003</v>
      </c>
      <c r="F47" s="63"/>
      <c r="G47" s="63">
        <f t="shared" si="5"/>
        <v>-88062.876071469887</v>
      </c>
      <c r="I47" s="9">
        <f t="shared" si="6"/>
        <v>-88.062876071469887</v>
      </c>
    </row>
    <row r="48" spans="2:9" x14ac:dyDescent="0.3">
      <c r="B48" s="75" t="s">
        <v>5</v>
      </c>
      <c r="C48" s="76" t="s">
        <v>1</v>
      </c>
      <c r="D48" s="63">
        <v>120330.03944373998</v>
      </c>
      <c r="E48" s="77">
        <v>33919.821774460004</v>
      </c>
      <c r="F48" s="63"/>
      <c r="G48" s="63">
        <f t="shared" si="5"/>
        <v>-86410.217669279984</v>
      </c>
      <c r="I48" s="9">
        <f t="shared" si="6"/>
        <v>-86.410217669279987</v>
      </c>
    </row>
    <row r="49" spans="2:9" x14ac:dyDescent="0.3">
      <c r="B49" s="78" t="s">
        <v>9</v>
      </c>
      <c r="C49" s="76" t="s">
        <v>1</v>
      </c>
      <c r="D49" s="63">
        <v>44957.199483539996</v>
      </c>
      <c r="E49" s="77">
        <v>25422.902931800003</v>
      </c>
      <c r="F49" s="63"/>
      <c r="G49" s="63">
        <f t="shared" si="5"/>
        <v>-19534.296551739993</v>
      </c>
      <c r="I49" s="9">
        <f t="shared" si="6"/>
        <v>-19.534296551739992</v>
      </c>
    </row>
    <row r="50" spans="2:9" x14ac:dyDescent="0.3">
      <c r="B50" s="75" t="s">
        <v>13</v>
      </c>
      <c r="C50" s="76" t="s">
        <v>1</v>
      </c>
      <c r="D50" s="63">
        <v>61186.349227960018</v>
      </c>
      <c r="E50" s="77">
        <v>46114.429820310004</v>
      </c>
      <c r="F50" s="63"/>
      <c r="G50" s="63">
        <f t="shared" si="5"/>
        <v>-15071.919407650013</v>
      </c>
      <c r="I50" s="9">
        <f t="shared" si="6"/>
        <v>-15.071919407650013</v>
      </c>
    </row>
    <row r="51" spans="2:9" x14ac:dyDescent="0.3">
      <c r="B51" s="78" t="s">
        <v>12</v>
      </c>
      <c r="C51" s="76" t="s">
        <v>1</v>
      </c>
      <c r="D51" s="63">
        <v>28094.197702060006</v>
      </c>
      <c r="E51" s="77">
        <v>19659.233456559996</v>
      </c>
      <c r="F51" s="63"/>
      <c r="G51" s="63">
        <f t="shared" si="5"/>
        <v>-8434.9642455000103</v>
      </c>
      <c r="I51" s="9">
        <f t="shared" si="6"/>
        <v>-8.4349642455000104</v>
      </c>
    </row>
    <row r="52" spans="2:9" x14ac:dyDescent="0.3">
      <c r="B52" s="78" t="s">
        <v>16</v>
      </c>
      <c r="C52" s="76" t="s">
        <v>1</v>
      </c>
      <c r="D52" s="63">
        <v>14923.493022069997</v>
      </c>
      <c r="E52" s="77">
        <v>12128.39933746</v>
      </c>
      <c r="F52" s="63"/>
      <c r="G52" s="63">
        <f t="shared" si="5"/>
        <v>-2795.0936846099976</v>
      </c>
      <c r="I52" s="9">
        <f t="shared" si="6"/>
        <v>-2.7950936846099976</v>
      </c>
    </row>
    <row r="53" spans="2:9" x14ac:dyDescent="0.3">
      <c r="B53" s="75" t="s">
        <v>15</v>
      </c>
      <c r="C53" s="76" t="s">
        <v>1</v>
      </c>
      <c r="D53" s="63">
        <v>90944.234062709977</v>
      </c>
      <c r="E53" s="77">
        <v>88654.881511719999</v>
      </c>
      <c r="F53" s="63"/>
      <c r="G53" s="63">
        <f t="shared" si="5"/>
        <v>-2289.3525509899773</v>
      </c>
      <c r="I53" s="9">
        <f t="shared" si="6"/>
        <v>-2.2893525509899773</v>
      </c>
    </row>
    <row r="54" spans="2:9" x14ac:dyDescent="0.3">
      <c r="B54" s="78" t="s">
        <v>8</v>
      </c>
      <c r="C54" s="76" t="s">
        <v>1</v>
      </c>
      <c r="D54" s="63">
        <v>1654.4828882100001</v>
      </c>
      <c r="E54" s="77">
        <v>32.978235839999996</v>
      </c>
      <c r="F54" s="63"/>
      <c r="G54" s="63">
        <f t="shared" si="5"/>
        <v>-1621.50465237</v>
      </c>
      <c r="I54" s="9">
        <f t="shared" si="6"/>
        <v>-1.6215046523700001</v>
      </c>
    </row>
    <row r="55" spans="2:9" x14ac:dyDescent="0.3">
      <c r="B55" s="78" t="s">
        <v>11</v>
      </c>
      <c r="C55" s="76" t="s">
        <v>1</v>
      </c>
      <c r="D55" s="63">
        <v>1456.7177953</v>
      </c>
      <c r="E55" s="63"/>
      <c r="F55" s="63"/>
      <c r="G55" s="63">
        <f t="shared" si="5"/>
        <v>-1456.7177953</v>
      </c>
      <c r="I55" s="9">
        <f t="shared" si="6"/>
        <v>-1.4567177953000001</v>
      </c>
    </row>
    <row r="56" spans="2:9" x14ac:dyDescent="0.3">
      <c r="B56" s="78" t="s">
        <v>6</v>
      </c>
      <c r="C56" s="76" t="s">
        <v>1</v>
      </c>
      <c r="D56" s="63">
        <v>1104.0626645899999</v>
      </c>
      <c r="E56" s="77">
        <v>543.41297206000002</v>
      </c>
      <c r="F56" s="63"/>
      <c r="G56" s="63">
        <f t="shared" si="5"/>
        <v>-560.64969252999992</v>
      </c>
      <c r="I56" s="9">
        <f t="shared" si="6"/>
        <v>-0.56064969252999997</v>
      </c>
    </row>
    <row r="57" spans="2:9" x14ac:dyDescent="0.3">
      <c r="B57" s="78" t="s">
        <v>17</v>
      </c>
      <c r="C57" s="76" t="s">
        <v>1</v>
      </c>
      <c r="D57" s="63">
        <v>140.52764275000001</v>
      </c>
      <c r="E57" s="63"/>
      <c r="F57" s="63"/>
      <c r="G57" s="63">
        <f t="shared" si="5"/>
        <v>-140.52764275000001</v>
      </c>
      <c r="I57" s="9">
        <f t="shared" si="6"/>
        <v>-0.14052764275000001</v>
      </c>
    </row>
    <row r="58" spans="2:9" x14ac:dyDescent="0.3">
      <c r="B58" s="78" t="s">
        <v>22</v>
      </c>
      <c r="C58" s="76" t="s">
        <v>1</v>
      </c>
      <c r="D58" s="63">
        <v>42.003608810000003</v>
      </c>
      <c r="E58" s="77">
        <v>49.175147840000001</v>
      </c>
      <c r="F58" s="63"/>
      <c r="G58" s="63">
        <f t="shared" si="5"/>
        <v>7.1715390299999981</v>
      </c>
      <c r="I58" s="9">
        <f t="shared" si="6"/>
        <v>7.1715390299999984E-3</v>
      </c>
    </row>
    <row r="59" spans="2:9" x14ac:dyDescent="0.3">
      <c r="B59" s="78" t="s">
        <v>105</v>
      </c>
      <c r="C59" s="76" t="s">
        <v>1</v>
      </c>
      <c r="D59" s="63">
        <v>0</v>
      </c>
      <c r="E59" s="79">
        <v>1209.7970954800001</v>
      </c>
      <c r="F59" s="63"/>
      <c r="G59" s="63">
        <f t="shared" si="5"/>
        <v>1209.7970954800001</v>
      </c>
      <c r="I59" s="9">
        <f t="shared" si="6"/>
        <v>1.2097970954800001</v>
      </c>
    </row>
    <row r="60" spans="2:9" x14ac:dyDescent="0.3">
      <c r="B60" s="75" t="s">
        <v>81</v>
      </c>
      <c r="C60" s="76" t="s">
        <v>1</v>
      </c>
      <c r="D60" s="63"/>
      <c r="E60" s="77">
        <v>1426658.5066114399</v>
      </c>
      <c r="F60" s="63"/>
      <c r="G60" s="63">
        <f t="shared" si="5"/>
        <v>1426658.5066114399</v>
      </c>
      <c r="I60" s="9">
        <f t="shared" si="6"/>
        <v>1426.6585066114399</v>
      </c>
    </row>
    <row r="62" spans="2:9" x14ac:dyDescent="0.3">
      <c r="C62" s="21"/>
      <c r="D62" s="21"/>
      <c r="E62" s="21"/>
    </row>
    <row r="63" spans="2:9" x14ac:dyDescent="0.3">
      <c r="G63">
        <v>1000</v>
      </c>
    </row>
    <row r="64" spans="2:9" x14ac:dyDescent="0.3">
      <c r="C64" s="21"/>
      <c r="D64" s="21"/>
      <c r="E64" s="21"/>
    </row>
    <row r="70" spans="2:7" x14ac:dyDescent="0.3">
      <c r="B70" s="80" t="s">
        <v>4</v>
      </c>
      <c r="C70">
        <v>2698568.8342618505</v>
      </c>
      <c r="D70">
        <v>2734402.8301738705</v>
      </c>
    </row>
    <row r="71" spans="2:7" x14ac:dyDescent="0.3">
      <c r="B71" s="78" t="s">
        <v>81</v>
      </c>
      <c r="C71">
        <v>1426658.5066114399</v>
      </c>
      <c r="D71">
        <v>1471577.0819109308</v>
      </c>
      <c r="F71">
        <f>D71-C71</f>
        <v>44918.575299490942</v>
      </c>
      <c r="G71" s="9">
        <f>F71/$F$86</f>
        <v>44.918575299490939</v>
      </c>
    </row>
    <row r="72" spans="2:7" x14ac:dyDescent="0.3">
      <c r="B72" s="78" t="s">
        <v>10</v>
      </c>
      <c r="C72">
        <v>657637.24294191028</v>
      </c>
      <c r="D72">
        <v>648452.45187988004</v>
      </c>
      <c r="F72">
        <f t="shared" ref="F72:F84" si="7">D72-C72</f>
        <v>-9184.7910620302428</v>
      </c>
      <c r="G72" s="9">
        <f t="shared" ref="G72:G84" si="8">F72/$F$86</f>
        <v>-9.1847910620302429</v>
      </c>
    </row>
    <row r="73" spans="2:7" x14ac:dyDescent="0.3">
      <c r="B73" s="78" t="s">
        <v>7</v>
      </c>
      <c r="C73">
        <v>243078.30553772999</v>
      </c>
      <c r="D73">
        <v>249332.12251341995</v>
      </c>
      <c r="F73">
        <f t="shared" si="7"/>
        <v>6253.8169756899588</v>
      </c>
      <c r="G73" s="9">
        <f t="shared" si="8"/>
        <v>6.2538169756899586</v>
      </c>
    </row>
    <row r="74" spans="2:7" x14ac:dyDescent="0.3">
      <c r="B74" s="78" t="s">
        <v>14</v>
      </c>
      <c r="C74">
        <v>143459.74688724003</v>
      </c>
      <c r="D74">
        <v>142412.58627371993</v>
      </c>
      <c r="F74">
        <f t="shared" si="7"/>
        <v>-1047.1606135201</v>
      </c>
      <c r="G74" s="9">
        <f t="shared" si="8"/>
        <v>-1.0471606135200999</v>
      </c>
    </row>
    <row r="75" spans="2:7" x14ac:dyDescent="0.3">
      <c r="B75" s="78" t="s">
        <v>15</v>
      </c>
      <c r="C75">
        <v>88654.881511719999</v>
      </c>
      <c r="D75">
        <v>87012.558002839985</v>
      </c>
      <c r="F75">
        <f t="shared" si="7"/>
        <v>-1642.3235088800138</v>
      </c>
      <c r="G75" s="9">
        <f t="shared" si="8"/>
        <v>-1.6423235088800139</v>
      </c>
    </row>
    <row r="76" spans="2:7" x14ac:dyDescent="0.3">
      <c r="B76" s="78" t="s">
        <v>13</v>
      </c>
      <c r="C76">
        <v>46114.429820310004</v>
      </c>
      <c r="D76">
        <v>46236.948131289995</v>
      </c>
      <c r="F76">
        <f t="shared" si="7"/>
        <v>122.51831097999093</v>
      </c>
      <c r="G76" s="9">
        <f t="shared" si="8"/>
        <v>0.12251831097999093</v>
      </c>
    </row>
    <row r="77" spans="2:7" x14ac:dyDescent="0.3">
      <c r="B77" s="78" t="s">
        <v>5</v>
      </c>
      <c r="C77">
        <v>33919.821774460004</v>
      </c>
      <c r="D77">
        <v>33645.200842029997</v>
      </c>
      <c r="F77">
        <f t="shared" si="7"/>
        <v>-274.62093243000709</v>
      </c>
      <c r="G77" s="9">
        <f t="shared" si="8"/>
        <v>-0.27462093243000707</v>
      </c>
    </row>
    <row r="78" spans="2:7" x14ac:dyDescent="0.3">
      <c r="B78" s="78" t="s">
        <v>9</v>
      </c>
      <c r="C78">
        <v>25422.902931800003</v>
      </c>
      <c r="D78">
        <v>22070.587891439998</v>
      </c>
      <c r="F78">
        <f t="shared" si="7"/>
        <v>-3352.3150403600048</v>
      </c>
      <c r="G78" s="9">
        <f t="shared" si="8"/>
        <v>-3.3523150403600046</v>
      </c>
    </row>
    <row r="79" spans="2:7" x14ac:dyDescent="0.3">
      <c r="B79" s="78" t="s">
        <v>12</v>
      </c>
      <c r="C79">
        <v>19659.233456559996</v>
      </c>
      <c r="D79">
        <v>19074.477337679997</v>
      </c>
      <c r="F79">
        <f t="shared" si="7"/>
        <v>-584.75611887999912</v>
      </c>
      <c r="G79" s="9">
        <f t="shared" si="8"/>
        <v>-0.58475611887999912</v>
      </c>
    </row>
    <row r="80" spans="2:7" x14ac:dyDescent="0.3">
      <c r="B80" s="78" t="s">
        <v>16</v>
      </c>
      <c r="C80">
        <v>12128.39933746</v>
      </c>
      <c r="D80">
        <v>12940.47885277</v>
      </c>
      <c r="F80">
        <f t="shared" si="7"/>
        <v>812.07951531000072</v>
      </c>
      <c r="G80" s="9">
        <f t="shared" si="8"/>
        <v>0.81207951531000067</v>
      </c>
    </row>
    <row r="81" spans="2:7" x14ac:dyDescent="0.3">
      <c r="B81" s="78" t="s">
        <v>105</v>
      </c>
      <c r="C81">
        <v>1209.7970954800001</v>
      </c>
      <c r="D81">
        <v>1183.9696305799998</v>
      </c>
      <c r="F81">
        <f t="shared" si="7"/>
        <v>-25.827464900000223</v>
      </c>
      <c r="G81" s="9">
        <f t="shared" si="8"/>
        <v>-2.5827464900000222E-2</v>
      </c>
    </row>
    <row r="82" spans="2:7" x14ac:dyDescent="0.3">
      <c r="B82" s="78" t="s">
        <v>6</v>
      </c>
      <c r="C82">
        <v>543.41297206000002</v>
      </c>
      <c r="D82">
        <v>380.46617106999997</v>
      </c>
      <c r="F82">
        <f t="shared" si="7"/>
        <v>-162.94680099000004</v>
      </c>
      <c r="G82" s="9">
        <f t="shared" si="8"/>
        <v>-0.16294680099000003</v>
      </c>
    </row>
    <row r="83" spans="2:7" x14ac:dyDescent="0.3">
      <c r="B83" s="78" t="s">
        <v>22</v>
      </c>
      <c r="C83">
        <v>49.175147840000001</v>
      </c>
      <c r="D83">
        <v>50.287806689999996</v>
      </c>
      <c r="F83">
        <f t="shared" si="7"/>
        <v>1.1126588499999954</v>
      </c>
      <c r="G83" s="9">
        <f t="shared" si="8"/>
        <v>1.1126588499999954E-3</v>
      </c>
    </row>
    <row r="84" spans="2:7" x14ac:dyDescent="0.3">
      <c r="B84" s="78" t="s">
        <v>8</v>
      </c>
      <c r="C84">
        <v>32.978235839999996</v>
      </c>
      <c r="D84">
        <v>33.612929530000002</v>
      </c>
      <c r="F84">
        <f t="shared" si="7"/>
        <v>0.63469369000000597</v>
      </c>
      <c r="G84" s="9">
        <f t="shared" si="8"/>
        <v>6.34693690000006E-4</v>
      </c>
    </row>
    <row r="86" spans="2:7" x14ac:dyDescent="0.3">
      <c r="F86">
        <v>1000</v>
      </c>
    </row>
  </sheetData>
  <autoFilter ref="B6:E21">
    <sortState ref="B3:E17">
      <sortCondition ref="E2:E17"/>
    </sortState>
  </autoFilter>
  <sortState ref="B71:D86">
    <sortCondition descending="1" ref="D71:D86"/>
  </sortState>
  <pageMargins left="0.7" right="0.7" top="0.75" bottom="0.75" header="0.3" footer="0.3"/>
  <pageSetup paperSize="9" orientation="portrait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="115" zoomScaleNormal="115" workbookViewId="0">
      <selection activeCell="B21" sqref="B21"/>
    </sheetView>
  </sheetViews>
  <sheetFormatPr defaultRowHeight="14.4" x14ac:dyDescent="0.3"/>
  <cols>
    <col min="2" max="2" width="74.6640625" customWidth="1"/>
    <col min="3" max="3" width="12.6640625" customWidth="1"/>
    <col min="4" max="4" width="12" customWidth="1"/>
    <col min="5" max="5" width="13.109375" customWidth="1"/>
    <col min="6" max="6" width="11.33203125" customWidth="1"/>
    <col min="7" max="7" width="15.109375" customWidth="1"/>
    <col min="8" max="8" width="13.44140625" customWidth="1"/>
    <col min="9" max="9" width="37" customWidth="1"/>
    <col min="10" max="10" width="12" bestFit="1" customWidth="1"/>
    <col min="16" max="16" width="13.33203125" customWidth="1"/>
    <col min="17" max="17" width="10" customWidth="1"/>
  </cols>
  <sheetData>
    <row r="1" spans="1:8" ht="15.75" customHeight="1" x14ac:dyDescent="0.3">
      <c r="A1" t="s">
        <v>212</v>
      </c>
      <c r="C1" s="21"/>
      <c r="D1" s="21"/>
      <c r="E1" s="21"/>
    </row>
    <row r="4" spans="1:8" ht="21.6" x14ac:dyDescent="0.3">
      <c r="B4" s="25" t="s">
        <v>18</v>
      </c>
      <c r="C4" s="18" t="s">
        <v>69</v>
      </c>
      <c r="D4" s="2" t="s">
        <v>76</v>
      </c>
      <c r="E4" s="2" t="s">
        <v>85</v>
      </c>
      <c r="F4" s="2" t="s">
        <v>103</v>
      </c>
      <c r="G4" s="20"/>
    </row>
    <row r="5" spans="1:8" x14ac:dyDescent="0.3">
      <c r="B5" s="17" t="s">
        <v>54</v>
      </c>
      <c r="C5" s="32">
        <f t="shared" ref="C5:C11" si="0">(F5-E5)/1000</f>
        <v>-1.2741882862899998</v>
      </c>
      <c r="D5" s="13">
        <v>2442.0665601199994</v>
      </c>
      <c r="E5" s="13">
        <v>2323.9338963099999</v>
      </c>
      <c r="F5" s="13">
        <v>1049.7456100200002</v>
      </c>
    </row>
    <row r="6" spans="1:8" x14ac:dyDescent="0.3">
      <c r="B6" s="19" t="s">
        <v>55</v>
      </c>
      <c r="C6" s="32">
        <f>(F6-E6)/1000</f>
        <v>-3.956000592999976E-2</v>
      </c>
      <c r="D6" s="13">
        <v>1706.14044537</v>
      </c>
      <c r="E6" s="13">
        <v>1412.7973975099997</v>
      </c>
      <c r="F6" s="13">
        <v>1373.2373915799999</v>
      </c>
      <c r="G6" s="9">
        <v>134.28737290000001</v>
      </c>
      <c r="H6">
        <f>(G6-F6)/1000</f>
        <v>-1.2389500186799998</v>
      </c>
    </row>
    <row r="7" spans="1:8" x14ac:dyDescent="0.3">
      <c r="B7" s="19" t="s">
        <v>41</v>
      </c>
      <c r="C7" s="32">
        <f t="shared" si="0"/>
        <v>-5.2669302385699996</v>
      </c>
      <c r="D7" s="13">
        <v>10246.651834190005</v>
      </c>
      <c r="E7" s="13">
        <v>9561.7722548700003</v>
      </c>
      <c r="F7" s="13">
        <v>4294.842016300001</v>
      </c>
      <c r="G7" s="9">
        <v>21.714968719999998</v>
      </c>
      <c r="H7">
        <f t="shared" ref="H7:H10" si="1">(G7-F7)/1000</f>
        <v>-4.2731270475800009</v>
      </c>
    </row>
    <row r="8" spans="1:8" x14ac:dyDescent="0.3">
      <c r="B8" s="17" t="s">
        <v>53</v>
      </c>
      <c r="C8" s="32">
        <f t="shared" si="0"/>
        <v>-5.9739712365799971</v>
      </c>
      <c r="D8" s="13">
        <v>10905.356975049997</v>
      </c>
      <c r="E8" s="13">
        <v>10728.598015409998</v>
      </c>
      <c r="F8" s="13">
        <v>4754.6267788300011</v>
      </c>
    </row>
    <row r="9" spans="1:8" x14ac:dyDescent="0.3">
      <c r="B9" s="19" t="s">
        <v>44</v>
      </c>
      <c r="C9" s="32">
        <f t="shared" si="0"/>
        <v>-4.6897705894200081</v>
      </c>
      <c r="D9" s="13">
        <v>35525.224648609998</v>
      </c>
      <c r="E9" s="13">
        <v>33522.97242743001</v>
      </c>
      <c r="F9" s="13">
        <v>28833.201838010002</v>
      </c>
    </row>
    <row r="10" spans="1:8" x14ac:dyDescent="0.3">
      <c r="B10" s="11" t="s">
        <v>89</v>
      </c>
      <c r="C10" s="32">
        <f>(F10-E10)/1000</f>
        <v>70.722596923609984</v>
      </c>
      <c r="D10" s="24">
        <v>0</v>
      </c>
      <c r="E10" s="34">
        <v>2622.96882293</v>
      </c>
      <c r="F10" s="34">
        <v>73345.565746539971</v>
      </c>
      <c r="G10" s="72">
        <v>217672.25804934005</v>
      </c>
      <c r="H10">
        <f t="shared" si="1"/>
        <v>144.32669230280007</v>
      </c>
    </row>
    <row r="11" spans="1:8" x14ac:dyDescent="0.3">
      <c r="B11" s="19" t="s">
        <v>52</v>
      </c>
      <c r="C11" s="32">
        <f t="shared" si="0"/>
        <v>-25.755878259679985</v>
      </c>
      <c r="D11" s="13">
        <v>80246.616145790002</v>
      </c>
      <c r="E11" s="13">
        <v>102627.68795168</v>
      </c>
      <c r="F11" s="13">
        <v>76871.80969200001</v>
      </c>
    </row>
    <row r="16" spans="1:8" x14ac:dyDescent="0.3">
      <c r="B16" s="80" t="s">
        <v>18</v>
      </c>
      <c r="C16" s="81" t="s">
        <v>1</v>
      </c>
      <c r="D16" s="64">
        <v>130805.20714658008</v>
      </c>
      <c r="E16" s="64">
        <v>141072.05660913</v>
      </c>
      <c r="F16" s="64">
        <v>162800.73076613998</v>
      </c>
      <c r="G16" s="64">
        <v>190523.02907327996</v>
      </c>
      <c r="H16" s="64">
        <v>217828.26039096006</v>
      </c>
    </row>
    <row r="20" spans="2:10" x14ac:dyDescent="0.3">
      <c r="B20" s="78" t="s">
        <v>11</v>
      </c>
      <c r="C20" s="76" t="s">
        <v>1</v>
      </c>
      <c r="D20" s="63">
        <v>67314.141580079988</v>
      </c>
      <c r="E20" s="63">
        <v>80246.616145790002</v>
      </c>
      <c r="F20" s="63">
        <v>102627.68795168</v>
      </c>
      <c r="G20" s="63">
        <v>76871.80969200001</v>
      </c>
      <c r="H20" s="63"/>
      <c r="I20" s="4">
        <v>-67314.141580079988</v>
      </c>
      <c r="J20" s="9">
        <v>-67.31414158007999</v>
      </c>
    </row>
    <row r="21" spans="2:10" x14ac:dyDescent="0.3">
      <c r="B21" s="78" t="s">
        <v>5</v>
      </c>
      <c r="C21" s="76" t="s">
        <v>1</v>
      </c>
      <c r="D21" s="63">
        <v>36012.625635369994</v>
      </c>
      <c r="E21" s="63">
        <v>35525.224648609998</v>
      </c>
      <c r="F21" s="63">
        <v>33522.97242743001</v>
      </c>
      <c r="G21" s="63">
        <v>28833.201838010002</v>
      </c>
      <c r="H21" s="63"/>
      <c r="I21" s="4">
        <v>-36012.625635369994</v>
      </c>
      <c r="J21" s="9">
        <v>-36.012625635369993</v>
      </c>
    </row>
    <row r="22" spans="2:10" x14ac:dyDescent="0.3">
      <c r="B22" s="78" t="s">
        <v>20</v>
      </c>
      <c r="C22" s="76" t="s">
        <v>1</v>
      </c>
      <c r="D22" s="63">
        <v>12167.33698416</v>
      </c>
      <c r="E22" s="63">
        <v>10905.356975049997</v>
      </c>
      <c r="F22" s="63">
        <v>10728.598015409998</v>
      </c>
      <c r="G22" s="63">
        <v>4754.6267788300011</v>
      </c>
      <c r="H22" s="63"/>
      <c r="I22" s="4">
        <v>-12167.33698416</v>
      </c>
      <c r="J22" s="9">
        <v>-12.16733698416</v>
      </c>
    </row>
    <row r="23" spans="2:10" x14ac:dyDescent="0.3">
      <c r="B23" s="78" t="s">
        <v>19</v>
      </c>
      <c r="C23" s="76" t="s">
        <v>1</v>
      </c>
      <c r="D23" s="63">
        <v>2414.1717670599996</v>
      </c>
      <c r="E23" s="63">
        <v>2442.0665601199994</v>
      </c>
      <c r="F23" s="63">
        <v>2323.9338963099999</v>
      </c>
      <c r="G23" s="63">
        <v>1049.7456100200002</v>
      </c>
      <c r="H23" s="63"/>
      <c r="I23" s="4">
        <v>-2414.1717670599996</v>
      </c>
      <c r="J23" s="9">
        <v>-2.4141717670599996</v>
      </c>
    </row>
    <row r="24" spans="2:10" x14ac:dyDescent="0.3">
      <c r="B24" s="78" t="s">
        <v>15</v>
      </c>
      <c r="C24" s="76" t="s">
        <v>1</v>
      </c>
      <c r="D24" s="63">
        <v>11199.689072520003</v>
      </c>
      <c r="E24" s="63">
        <v>10246.651834190005</v>
      </c>
      <c r="F24" s="63">
        <v>9561.7722548700003</v>
      </c>
      <c r="G24" s="63">
        <v>4294.842016300001</v>
      </c>
      <c r="H24" s="79">
        <v>21.714968719999998</v>
      </c>
      <c r="I24" s="4">
        <v>-11177.974103800003</v>
      </c>
      <c r="J24" s="9">
        <v>-11.177974103800002</v>
      </c>
    </row>
    <row r="25" spans="2:10" x14ac:dyDescent="0.3">
      <c r="B25" s="78" t="s">
        <v>6</v>
      </c>
      <c r="C25" s="76" t="s">
        <v>1</v>
      </c>
      <c r="D25" s="63">
        <v>1697.2421073899998</v>
      </c>
      <c r="E25" s="63">
        <v>1706.14044537</v>
      </c>
      <c r="F25" s="63">
        <v>1412.7973975099997</v>
      </c>
      <c r="G25" s="63">
        <v>1373.2373915799999</v>
      </c>
      <c r="H25" s="79">
        <v>134.28737290000001</v>
      </c>
      <c r="I25" s="4">
        <v>-1562.9547344899997</v>
      </c>
      <c r="J25" s="9">
        <v>-1.5629547344899997</v>
      </c>
    </row>
    <row r="26" spans="2:10" x14ac:dyDescent="0.3">
      <c r="B26" s="78" t="s">
        <v>87</v>
      </c>
      <c r="C26" s="76" t="s">
        <v>1</v>
      </c>
      <c r="D26" s="63"/>
      <c r="E26" s="63" t="s">
        <v>86</v>
      </c>
      <c r="F26" s="63">
        <v>2622.96882293</v>
      </c>
      <c r="G26" s="63">
        <v>73345.565746539971</v>
      </c>
      <c r="H26" s="79">
        <v>217672.25804934005</v>
      </c>
      <c r="I26" s="4">
        <v>217672.25804934005</v>
      </c>
      <c r="J26" s="9">
        <v>217.67225804934006</v>
      </c>
    </row>
    <row r="28" spans="2:10" x14ac:dyDescent="0.3">
      <c r="H28" s="4"/>
    </row>
    <row r="29" spans="2:10" x14ac:dyDescent="0.3">
      <c r="H29" s="4"/>
    </row>
    <row r="30" spans="2:10" x14ac:dyDescent="0.3">
      <c r="H30" s="4"/>
    </row>
    <row r="32" spans="2:10" x14ac:dyDescent="0.3">
      <c r="B32" s="80" t="s">
        <v>18</v>
      </c>
      <c r="C32">
        <v>217828.26039096006</v>
      </c>
      <c r="D32" s="64">
        <v>259294.68132823022</v>
      </c>
    </row>
    <row r="33" spans="2:7" x14ac:dyDescent="0.3">
      <c r="B33" s="78" t="s">
        <v>6</v>
      </c>
      <c r="C33" s="9">
        <v>134.28737290000001</v>
      </c>
      <c r="D33" s="63">
        <v>13.20828756</v>
      </c>
      <c r="F33" s="4">
        <f>D33-C33</f>
        <v>-121.07908534000001</v>
      </c>
      <c r="G33">
        <f>F33/$F$37</f>
        <v>-0.12107908534</v>
      </c>
    </row>
    <row r="34" spans="2:7" x14ac:dyDescent="0.3">
      <c r="B34" s="78" t="s">
        <v>87</v>
      </c>
      <c r="C34" s="9">
        <v>217672.25804934005</v>
      </c>
      <c r="D34" s="63">
        <v>259259.51835093024</v>
      </c>
      <c r="F34" s="4">
        <f t="shared" ref="F34:F35" si="2">D34-C34</f>
        <v>41587.260301590199</v>
      </c>
      <c r="G34">
        <f t="shared" ref="G34:G35" si="3">F34/$F$37</f>
        <v>41.587260301590199</v>
      </c>
    </row>
    <row r="35" spans="2:7" x14ac:dyDescent="0.3">
      <c r="B35" s="78" t="s">
        <v>15</v>
      </c>
      <c r="C35" s="9">
        <v>21.714968719999998</v>
      </c>
      <c r="D35" s="63">
        <v>21.954689740000003</v>
      </c>
      <c r="F35" s="4">
        <f t="shared" si="2"/>
        <v>0.23972102000000461</v>
      </c>
      <c r="G35">
        <f t="shared" si="3"/>
        <v>2.3972102000000461E-4</v>
      </c>
    </row>
    <row r="36" spans="2:7" x14ac:dyDescent="0.3">
      <c r="B36" s="78"/>
      <c r="D36" s="63"/>
    </row>
    <row r="37" spans="2:7" x14ac:dyDescent="0.3">
      <c r="F37">
        <v>1000</v>
      </c>
    </row>
    <row r="39" spans="2:7" x14ac:dyDescent="0.3">
      <c r="B39" s="78" t="s">
        <v>6</v>
      </c>
      <c r="C39" s="9">
        <v>134.28737290000001</v>
      </c>
      <c r="D39" s="63">
        <v>13.20828756</v>
      </c>
      <c r="E39">
        <v>3</v>
      </c>
      <c r="F39" s="4">
        <f>D39-C39</f>
        <v>-121.07908534000001</v>
      </c>
      <c r="G39">
        <f>F39/$F$37</f>
        <v>-0.12107908534</v>
      </c>
    </row>
    <row r="40" spans="2:7" x14ac:dyDescent="0.3">
      <c r="B40" s="78" t="s">
        <v>15</v>
      </c>
      <c r="C40" s="9">
        <v>21.714968719999998</v>
      </c>
      <c r="D40" s="63">
        <v>21.954689740000003</v>
      </c>
      <c r="E40">
        <v>2</v>
      </c>
      <c r="F40" s="4">
        <f>D40-C40</f>
        <v>0.23972102000000461</v>
      </c>
      <c r="G40">
        <f>F40/$F$37</f>
        <v>2.3972102000000461E-4</v>
      </c>
    </row>
    <row r="41" spans="2:7" x14ac:dyDescent="0.3">
      <c r="B41" s="78" t="s">
        <v>87</v>
      </c>
      <c r="C41" s="9">
        <v>217672.25804934005</v>
      </c>
      <c r="D41" s="63">
        <v>259259.51835093024</v>
      </c>
      <c r="E41">
        <v>1</v>
      </c>
      <c r="F41" s="4">
        <f>D41-C41</f>
        <v>41587.260301590199</v>
      </c>
      <c r="G41">
        <f>F41/$F$37</f>
        <v>41.587260301590199</v>
      </c>
    </row>
  </sheetData>
  <sortState ref="B39:G41">
    <sortCondition ref="D39:D41"/>
  </sortState>
  <pageMargins left="0.7" right="0.7" top="0.75" bottom="0.75" header="0.3" footer="0.3"/>
  <pageSetup paperSize="9" orientation="portrait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workbookViewId="0">
      <selection activeCell="L5" sqref="L5"/>
    </sheetView>
  </sheetViews>
  <sheetFormatPr defaultRowHeight="14.4" x14ac:dyDescent="0.3"/>
  <sheetData>
    <row r="1" spans="1:12" x14ac:dyDescent="0.3">
      <c r="A1" s="26" t="s">
        <v>70</v>
      </c>
    </row>
    <row r="2" spans="1:12" x14ac:dyDescent="0.3">
      <c r="A2" s="27" t="s">
        <v>71</v>
      </c>
    </row>
    <row r="4" spans="1:12" x14ac:dyDescent="0.3">
      <c r="A4" s="5"/>
      <c r="B4" s="5"/>
      <c r="C4" s="2" t="s">
        <v>36</v>
      </c>
      <c r="D4" s="2" t="s">
        <v>37</v>
      </c>
      <c r="E4" s="2" t="s">
        <v>38</v>
      </c>
      <c r="F4" s="2" t="s">
        <v>39</v>
      </c>
      <c r="G4" s="2" t="s">
        <v>48</v>
      </c>
      <c r="H4" s="2" t="s">
        <v>68</v>
      </c>
      <c r="I4" s="2" t="s">
        <v>76</v>
      </c>
      <c r="J4" s="2" t="s">
        <v>85</v>
      </c>
      <c r="K4" s="2" t="s">
        <v>103</v>
      </c>
      <c r="L4" t="s">
        <v>196</v>
      </c>
    </row>
    <row r="5" spans="1:12" x14ac:dyDescent="0.3">
      <c r="A5" t="s">
        <v>65</v>
      </c>
      <c r="B5" t="s">
        <v>3</v>
      </c>
      <c r="C5">
        <v>5612.52857752</v>
      </c>
      <c r="D5">
        <v>5778.4831515100004</v>
      </c>
      <c r="E5">
        <v>5902.2714851600003</v>
      </c>
      <c r="F5">
        <v>4266.5586575799998</v>
      </c>
      <c r="G5" s="28">
        <v>4410.94241788</v>
      </c>
      <c r="H5">
        <v>4477.2350053700002</v>
      </c>
      <c r="I5">
        <v>4372.5216751199996</v>
      </c>
      <c r="J5">
        <v>4245.1853964900001</v>
      </c>
      <c r="K5">
        <v>4334.9742609300001</v>
      </c>
      <c r="L5">
        <v>3478.6143729999999</v>
      </c>
    </row>
  </sheetData>
  <pageMargins left="0.7" right="0.7" top="0.75" bottom="0.75" header="0.3" footer="0.3"/>
  <drawing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opLeftCell="A22" workbookViewId="0">
      <selection activeCell="L5" sqref="L5"/>
    </sheetView>
  </sheetViews>
  <sheetFormatPr defaultColWidth="9.109375" defaultRowHeight="12.75" customHeight="1" x14ac:dyDescent="0.25"/>
  <cols>
    <col min="1" max="1" width="75.5546875" style="41" customWidth="1"/>
    <col min="2" max="2" width="82.33203125" style="41" customWidth="1"/>
    <col min="3" max="3" width="5.88671875" style="41" customWidth="1"/>
    <col min="4" max="4" width="34" style="41" bestFit="1" customWidth="1"/>
    <col min="5" max="5" width="7.44140625" style="41" customWidth="1"/>
    <col min="6" max="7" width="13.88671875" style="41" customWidth="1"/>
    <col min="8" max="12" width="9.109375" style="41"/>
    <col min="13" max="13" width="16.44140625" style="41" customWidth="1"/>
    <col min="14" max="16384" width="9.109375" style="41"/>
  </cols>
  <sheetData>
    <row r="1" spans="1:13" ht="13.8" thickBot="1" x14ac:dyDescent="0.3">
      <c r="A1" s="40" t="s">
        <v>107</v>
      </c>
      <c r="B1" s="40" t="s">
        <v>108</v>
      </c>
      <c r="C1" s="40" t="s">
        <v>109</v>
      </c>
      <c r="D1" s="40" t="s">
        <v>110</v>
      </c>
      <c r="E1" s="40" t="s">
        <v>111</v>
      </c>
      <c r="F1" s="40" t="s">
        <v>112</v>
      </c>
    </row>
    <row r="2" spans="1:13" ht="21" thickBot="1" x14ac:dyDescent="0.35">
      <c r="A2" s="42" t="s">
        <v>113</v>
      </c>
      <c r="B2" s="43" t="s">
        <v>114</v>
      </c>
      <c r="C2" s="42" t="s">
        <v>115</v>
      </c>
      <c r="D2" s="42" t="s">
        <v>82</v>
      </c>
      <c r="E2" s="42" t="s">
        <v>116</v>
      </c>
      <c r="F2" s="44">
        <v>4470522567.4099998</v>
      </c>
      <c r="G2" s="45">
        <f>F2/$F$41</f>
        <v>0.22276645596256012</v>
      </c>
      <c r="J2" s="41">
        <v>1</v>
      </c>
      <c r="L2" s="42" t="s">
        <v>116</v>
      </c>
      <c r="M2" s="44">
        <v>4470522567.4099998</v>
      </c>
    </row>
    <row r="3" spans="1:13" ht="21" thickBot="1" x14ac:dyDescent="0.35">
      <c r="A3" s="42" t="s">
        <v>113</v>
      </c>
      <c r="B3" s="43" t="s">
        <v>117</v>
      </c>
      <c r="C3" s="42" t="s">
        <v>115</v>
      </c>
      <c r="D3" s="42" t="s">
        <v>82</v>
      </c>
      <c r="E3" s="42" t="s">
        <v>116</v>
      </c>
      <c r="F3" s="44">
        <v>4455623282.96</v>
      </c>
      <c r="G3" s="45">
        <f t="shared" ref="G3" si="0">F3/$F$41</f>
        <v>0.22202402356382883</v>
      </c>
      <c r="J3" s="41">
        <v>2</v>
      </c>
      <c r="L3" s="42" t="s">
        <v>116</v>
      </c>
      <c r="M3" s="44">
        <v>4455623282.96</v>
      </c>
    </row>
    <row r="4" spans="1:13" ht="15" thickBot="1" x14ac:dyDescent="0.35">
      <c r="A4" s="42" t="s">
        <v>118</v>
      </c>
      <c r="B4" s="42" t="s">
        <v>119</v>
      </c>
      <c r="C4" s="42" t="s">
        <v>115</v>
      </c>
      <c r="D4" s="42" t="s">
        <v>57</v>
      </c>
      <c r="E4" s="42" t="s">
        <v>116</v>
      </c>
      <c r="F4" s="46">
        <v>4342281088.46</v>
      </c>
      <c r="G4" s="45">
        <f>F4/$F$41</f>
        <v>0.21637617398940825</v>
      </c>
      <c r="J4" s="41">
        <v>3</v>
      </c>
      <c r="L4" s="42" t="s">
        <v>116</v>
      </c>
      <c r="M4" s="46">
        <v>4342281088.46</v>
      </c>
    </row>
    <row r="5" spans="1:13" ht="15" thickBot="1" x14ac:dyDescent="0.35">
      <c r="A5" s="42" t="s">
        <v>120</v>
      </c>
      <c r="B5" s="42" t="s">
        <v>121</v>
      </c>
      <c r="C5" s="42" t="s">
        <v>115</v>
      </c>
      <c r="D5" s="42" t="s">
        <v>88</v>
      </c>
      <c r="E5" s="42" t="s">
        <v>122</v>
      </c>
      <c r="F5" s="46">
        <v>1620790976.6199999</v>
      </c>
      <c r="G5" s="45">
        <f t="shared" ref="G5:G35" si="1">F5/$F$41</f>
        <v>8.076412908634821E-2</v>
      </c>
      <c r="J5" s="41">
        <v>4</v>
      </c>
      <c r="L5" s="42"/>
      <c r="M5" s="46"/>
    </row>
    <row r="6" spans="1:13" ht="15" thickBot="1" x14ac:dyDescent="0.35">
      <c r="A6" s="42" t="s">
        <v>123</v>
      </c>
      <c r="B6" s="42" t="s">
        <v>124</v>
      </c>
      <c r="C6" s="42" t="s">
        <v>115</v>
      </c>
      <c r="D6" s="42" t="s">
        <v>88</v>
      </c>
      <c r="E6" s="42" t="s">
        <v>122</v>
      </c>
      <c r="F6" s="47">
        <v>1096528871.3800001</v>
      </c>
      <c r="G6" s="45">
        <f t="shared" si="1"/>
        <v>5.4640111274388767E-2</v>
      </c>
      <c r="H6" s="48">
        <f>SUM(G2:G6)</f>
        <v>0.79657089387653413</v>
      </c>
      <c r="I6" s="41" t="s">
        <v>125</v>
      </c>
      <c r="J6" s="41">
        <v>5</v>
      </c>
      <c r="L6" s="42"/>
      <c r="M6" s="47"/>
    </row>
    <row r="7" spans="1:13" ht="15" thickBot="1" x14ac:dyDescent="0.35">
      <c r="A7" s="42" t="s">
        <v>123</v>
      </c>
      <c r="B7" s="42" t="s">
        <v>126</v>
      </c>
      <c r="C7" s="42" t="s">
        <v>115</v>
      </c>
      <c r="D7" s="42" t="s">
        <v>88</v>
      </c>
      <c r="E7" s="42" t="s">
        <v>122</v>
      </c>
      <c r="F7" s="46">
        <v>684498667.63</v>
      </c>
      <c r="G7" s="45">
        <f t="shared" si="1"/>
        <v>3.4108617057573828E-2</v>
      </c>
      <c r="J7" s="41">
        <v>6</v>
      </c>
      <c r="L7" s="42"/>
      <c r="M7" s="46"/>
    </row>
    <row r="8" spans="1:13" ht="15" thickBot="1" x14ac:dyDescent="0.35">
      <c r="A8" s="42" t="s">
        <v>123</v>
      </c>
      <c r="B8" s="42" t="s">
        <v>127</v>
      </c>
      <c r="C8" s="42" t="s">
        <v>115</v>
      </c>
      <c r="D8" s="42" t="s">
        <v>88</v>
      </c>
      <c r="E8" s="42" t="s">
        <v>122</v>
      </c>
      <c r="F8" s="46">
        <v>594783395.25</v>
      </c>
      <c r="G8" s="45">
        <f t="shared" si="1"/>
        <v>2.9638098684732463E-2</v>
      </c>
      <c r="J8" s="41">
        <v>7</v>
      </c>
      <c r="L8" s="42"/>
      <c r="M8" s="46"/>
    </row>
    <row r="9" spans="1:13" ht="15" thickBot="1" x14ac:dyDescent="0.35">
      <c r="A9" s="42" t="s">
        <v>128</v>
      </c>
      <c r="B9" s="42" t="s">
        <v>129</v>
      </c>
      <c r="C9" s="42" t="s">
        <v>115</v>
      </c>
      <c r="D9" s="42" t="s">
        <v>130</v>
      </c>
      <c r="E9" s="42" t="s">
        <v>122</v>
      </c>
      <c r="F9" s="44">
        <v>390700434.13</v>
      </c>
      <c r="G9" s="45">
        <f t="shared" si="1"/>
        <v>1.9468630286905705E-2</v>
      </c>
      <c r="J9" s="41">
        <v>8</v>
      </c>
      <c r="L9" s="42"/>
      <c r="M9" s="44"/>
    </row>
    <row r="10" spans="1:13" ht="15" thickBot="1" x14ac:dyDescent="0.35">
      <c r="A10" s="42" t="s">
        <v>120</v>
      </c>
      <c r="B10" s="42" t="s">
        <v>131</v>
      </c>
      <c r="C10" s="42" t="s">
        <v>115</v>
      </c>
      <c r="D10" s="42" t="s">
        <v>88</v>
      </c>
      <c r="E10" s="42" t="s">
        <v>122</v>
      </c>
      <c r="F10" s="46">
        <v>362136412.01999998</v>
      </c>
      <c r="G10" s="45">
        <f t="shared" si="1"/>
        <v>1.8045283043371402E-2</v>
      </c>
      <c r="J10" s="41">
        <v>9</v>
      </c>
      <c r="L10" s="42"/>
      <c r="M10" s="46"/>
    </row>
    <row r="11" spans="1:13" ht="15" thickBot="1" x14ac:dyDescent="0.35">
      <c r="A11" s="42" t="s">
        <v>132</v>
      </c>
      <c r="B11" s="42" t="s">
        <v>133</v>
      </c>
      <c r="C11" s="42" t="s">
        <v>115</v>
      </c>
      <c r="D11" s="42" t="s">
        <v>130</v>
      </c>
      <c r="E11" s="42" t="s">
        <v>122</v>
      </c>
      <c r="F11" s="47">
        <v>361443837.35000002</v>
      </c>
      <c r="G11" s="45">
        <f t="shared" si="1"/>
        <v>1.8010771998544103E-2</v>
      </c>
      <c r="H11" s="48">
        <f>SUM(G2:G11)</f>
        <v>0.91584229494766156</v>
      </c>
      <c r="I11" s="41" t="s">
        <v>134</v>
      </c>
      <c r="J11" s="41">
        <v>10</v>
      </c>
      <c r="L11" s="42"/>
      <c r="M11" s="47"/>
    </row>
    <row r="12" spans="1:13" ht="15" thickBot="1" x14ac:dyDescent="0.35">
      <c r="A12" s="42" t="s">
        <v>135</v>
      </c>
      <c r="B12" s="42" t="s">
        <v>136</v>
      </c>
      <c r="C12" s="42" t="s">
        <v>115</v>
      </c>
      <c r="D12" s="42" t="s">
        <v>137</v>
      </c>
      <c r="E12" s="42" t="s">
        <v>122</v>
      </c>
      <c r="F12" s="46">
        <v>349788081.12</v>
      </c>
      <c r="G12" s="45">
        <f t="shared" si="1"/>
        <v>1.7429964840595918E-2</v>
      </c>
      <c r="L12" s="42"/>
      <c r="M12" s="46"/>
    </row>
    <row r="13" spans="1:13" ht="15" thickBot="1" x14ac:dyDescent="0.35">
      <c r="A13" s="42" t="s">
        <v>138</v>
      </c>
      <c r="B13" s="49" t="s">
        <v>139</v>
      </c>
      <c r="C13" s="42" t="s">
        <v>115</v>
      </c>
      <c r="D13" s="42" t="s">
        <v>130</v>
      </c>
      <c r="E13" s="42" t="s">
        <v>122</v>
      </c>
      <c r="F13" s="46">
        <v>234212322.31</v>
      </c>
      <c r="G13" s="45">
        <f t="shared" si="1"/>
        <v>1.1670816598513888E-2</v>
      </c>
      <c r="L13" s="42"/>
      <c r="M13" s="46"/>
    </row>
    <row r="14" spans="1:13" ht="15" thickBot="1" x14ac:dyDescent="0.35">
      <c r="A14" s="42" t="s">
        <v>140</v>
      </c>
      <c r="B14" s="42" t="s">
        <v>141</v>
      </c>
      <c r="C14" s="42" t="s">
        <v>115</v>
      </c>
      <c r="D14" s="42" t="s">
        <v>57</v>
      </c>
      <c r="E14" s="42" t="s">
        <v>116</v>
      </c>
      <c r="F14" s="46">
        <v>231782165.71000001</v>
      </c>
      <c r="G14" s="45">
        <f t="shared" si="1"/>
        <v>1.1549721723126724E-2</v>
      </c>
      <c r="L14" s="42" t="s">
        <v>116</v>
      </c>
      <c r="M14" s="46">
        <v>231782165.71000001</v>
      </c>
    </row>
    <row r="15" spans="1:13" ht="15" thickBot="1" x14ac:dyDescent="0.35">
      <c r="A15" s="42" t="s">
        <v>138</v>
      </c>
      <c r="B15" s="42" t="s">
        <v>142</v>
      </c>
      <c r="C15" s="42" t="s">
        <v>115</v>
      </c>
      <c r="D15" s="42" t="s">
        <v>143</v>
      </c>
      <c r="E15" s="42" t="s">
        <v>122</v>
      </c>
      <c r="F15" s="46">
        <v>173253866.25999999</v>
      </c>
      <c r="G15" s="45">
        <f t="shared" si="1"/>
        <v>8.6332524188356113E-3</v>
      </c>
      <c r="L15" s="42"/>
      <c r="M15" s="46"/>
    </row>
    <row r="16" spans="1:13" ht="15" thickBot="1" x14ac:dyDescent="0.35">
      <c r="A16" s="42" t="s">
        <v>144</v>
      </c>
      <c r="B16" s="42" t="s">
        <v>145</v>
      </c>
      <c r="C16" s="42" t="s">
        <v>115</v>
      </c>
      <c r="D16" s="42" t="s">
        <v>57</v>
      </c>
      <c r="E16" s="42" t="s">
        <v>116</v>
      </c>
      <c r="F16" s="46">
        <v>149317882.44999999</v>
      </c>
      <c r="G16" s="45">
        <f t="shared" si="1"/>
        <v>7.4405206513679673E-3</v>
      </c>
      <c r="L16" s="42" t="s">
        <v>116</v>
      </c>
      <c r="M16" s="46">
        <v>149317882.44999999</v>
      </c>
    </row>
    <row r="17" spans="1:13" ht="13.5" customHeight="1" thickBot="1" x14ac:dyDescent="0.35">
      <c r="A17" s="42" t="s">
        <v>146</v>
      </c>
      <c r="B17" s="42" t="s">
        <v>147</v>
      </c>
      <c r="C17" s="42" t="s">
        <v>115</v>
      </c>
      <c r="D17" s="42" t="s">
        <v>57</v>
      </c>
      <c r="E17" s="42" t="s">
        <v>116</v>
      </c>
      <c r="F17" s="46">
        <v>121797273.17</v>
      </c>
      <c r="G17" s="45">
        <f t="shared" si="1"/>
        <v>6.0691667430064792E-3</v>
      </c>
      <c r="L17" s="42" t="s">
        <v>116</v>
      </c>
      <c r="M17" s="46">
        <v>121797273.17</v>
      </c>
    </row>
    <row r="18" spans="1:13" ht="15" thickBot="1" x14ac:dyDescent="0.35">
      <c r="A18" s="42" t="s">
        <v>148</v>
      </c>
      <c r="B18" s="42" t="s">
        <v>149</v>
      </c>
      <c r="C18" s="42" t="s">
        <v>115</v>
      </c>
      <c r="D18" s="42" t="s">
        <v>88</v>
      </c>
      <c r="E18" s="42" t="s">
        <v>122</v>
      </c>
      <c r="F18" s="46">
        <v>64786319.329999998</v>
      </c>
      <c r="G18" s="45">
        <f t="shared" si="1"/>
        <v>3.2283068778610636E-3</v>
      </c>
      <c r="L18" s="42"/>
      <c r="M18" s="46"/>
    </row>
    <row r="19" spans="1:13" ht="15" thickBot="1" x14ac:dyDescent="0.35">
      <c r="A19" s="42" t="s">
        <v>150</v>
      </c>
      <c r="B19" s="42" t="s">
        <v>151</v>
      </c>
      <c r="C19" s="42" t="s">
        <v>115</v>
      </c>
      <c r="D19" s="42" t="s">
        <v>57</v>
      </c>
      <c r="E19" s="42" t="s">
        <v>116</v>
      </c>
      <c r="F19" s="46">
        <v>55344547.920000002</v>
      </c>
      <c r="G19" s="45">
        <f t="shared" si="1"/>
        <v>2.7578227402017658E-3</v>
      </c>
      <c r="L19" s="42" t="s">
        <v>116</v>
      </c>
      <c r="M19" s="46">
        <v>55344547.920000002</v>
      </c>
    </row>
    <row r="20" spans="1:13" ht="15" thickBot="1" x14ac:dyDescent="0.35">
      <c r="A20" s="42" t="s">
        <v>152</v>
      </c>
      <c r="B20" s="42" t="s">
        <v>153</v>
      </c>
      <c r="C20" s="42" t="s">
        <v>115</v>
      </c>
      <c r="D20" s="42" t="s">
        <v>88</v>
      </c>
      <c r="E20" s="42" t="s">
        <v>122</v>
      </c>
      <c r="F20" s="50">
        <v>48370498</v>
      </c>
      <c r="G20" s="45">
        <f t="shared" si="1"/>
        <v>2.4103053390572174E-3</v>
      </c>
      <c r="L20" s="42"/>
      <c r="M20" s="50"/>
    </row>
    <row r="21" spans="1:13" ht="15" thickBot="1" x14ac:dyDescent="0.35">
      <c r="A21" s="42" t="s">
        <v>154</v>
      </c>
      <c r="B21" s="42" t="s">
        <v>155</v>
      </c>
      <c r="C21" s="42" t="s">
        <v>115</v>
      </c>
      <c r="D21" s="42" t="s">
        <v>137</v>
      </c>
      <c r="E21" s="42" t="s">
        <v>122</v>
      </c>
      <c r="F21" s="46">
        <v>42621905.240000002</v>
      </c>
      <c r="G21" s="45">
        <f t="shared" si="1"/>
        <v>2.1238525549346797E-3</v>
      </c>
      <c r="L21" s="42"/>
      <c r="M21" s="46"/>
    </row>
    <row r="22" spans="1:13" ht="13.5" customHeight="1" thickBot="1" x14ac:dyDescent="0.35">
      <c r="A22" s="51" t="s">
        <v>156</v>
      </c>
      <c r="B22" s="51" t="s">
        <v>157</v>
      </c>
      <c r="C22" s="51" t="s">
        <v>115</v>
      </c>
      <c r="D22" s="51" t="s">
        <v>57</v>
      </c>
      <c r="E22" s="51" t="s">
        <v>116</v>
      </c>
      <c r="F22" s="46">
        <v>39881076.020000003</v>
      </c>
      <c r="G22" s="45">
        <f t="shared" si="1"/>
        <v>1.9872768409031631E-3</v>
      </c>
      <c r="L22" s="51" t="s">
        <v>116</v>
      </c>
      <c r="M22" s="46">
        <v>39881076.020000003</v>
      </c>
    </row>
    <row r="23" spans="1:13" ht="15" thickBot="1" x14ac:dyDescent="0.35">
      <c r="A23" s="42" t="s">
        <v>135</v>
      </c>
      <c r="B23" s="42" t="s">
        <v>158</v>
      </c>
      <c r="C23" s="42" t="s">
        <v>115</v>
      </c>
      <c r="D23" s="42" t="s">
        <v>88</v>
      </c>
      <c r="E23" s="42" t="s">
        <v>122</v>
      </c>
      <c r="F23" s="46">
        <v>34018318.509999998</v>
      </c>
      <c r="G23" s="45">
        <f t="shared" si="1"/>
        <v>1.6951352192074178E-3</v>
      </c>
      <c r="L23" s="42"/>
      <c r="M23" s="46"/>
    </row>
    <row r="24" spans="1:13" ht="15" thickBot="1" x14ac:dyDescent="0.35">
      <c r="A24" s="42" t="s">
        <v>159</v>
      </c>
      <c r="B24" s="42" t="s">
        <v>160</v>
      </c>
      <c r="C24" s="42" t="s">
        <v>115</v>
      </c>
      <c r="D24" s="42" t="s">
        <v>130</v>
      </c>
      <c r="E24" s="42" t="s">
        <v>122</v>
      </c>
      <c r="F24" s="46">
        <v>29862229.300000001</v>
      </c>
      <c r="G24" s="45">
        <f t="shared" si="1"/>
        <v>1.4880369997005382E-3</v>
      </c>
      <c r="L24" s="42"/>
      <c r="M24" s="46"/>
    </row>
    <row r="25" spans="1:13" ht="15" thickBot="1" x14ac:dyDescent="0.35">
      <c r="A25" s="42" t="s">
        <v>161</v>
      </c>
      <c r="B25" s="42" t="s">
        <v>162</v>
      </c>
      <c r="C25" s="42" t="s">
        <v>115</v>
      </c>
      <c r="D25" s="42" t="s">
        <v>137</v>
      </c>
      <c r="E25" s="42" t="s">
        <v>122</v>
      </c>
      <c r="F25" s="46">
        <v>25180645.68</v>
      </c>
      <c r="G25" s="45">
        <f t="shared" si="1"/>
        <v>1.2547533565482841E-3</v>
      </c>
      <c r="L25" s="42"/>
      <c r="M25" s="46"/>
    </row>
    <row r="26" spans="1:13" ht="15" thickBot="1" x14ac:dyDescent="0.35">
      <c r="A26" s="42" t="s">
        <v>140</v>
      </c>
      <c r="B26" s="42" t="s">
        <v>163</v>
      </c>
      <c r="C26" s="42" t="s">
        <v>115</v>
      </c>
      <c r="D26" s="42" t="s">
        <v>57</v>
      </c>
      <c r="E26" s="42" t="s">
        <v>116</v>
      </c>
      <c r="F26" s="46">
        <v>24074758.23</v>
      </c>
      <c r="G26" s="45">
        <f t="shared" si="1"/>
        <v>1.1996469066388501E-3</v>
      </c>
      <c r="L26" s="42" t="s">
        <v>116</v>
      </c>
      <c r="M26" s="46">
        <v>24074758.23</v>
      </c>
    </row>
    <row r="27" spans="1:13" ht="15" thickBot="1" x14ac:dyDescent="0.35">
      <c r="A27" s="42" t="s">
        <v>164</v>
      </c>
      <c r="B27" s="42" t="s">
        <v>165</v>
      </c>
      <c r="C27" s="42" t="s">
        <v>115</v>
      </c>
      <c r="D27" s="42" t="s">
        <v>130</v>
      </c>
      <c r="E27" s="42" t="s">
        <v>122</v>
      </c>
      <c r="F27" s="46">
        <v>15574255.300000001</v>
      </c>
      <c r="G27" s="45">
        <f t="shared" si="1"/>
        <v>7.7606624396197384E-4</v>
      </c>
      <c r="L27" s="42"/>
      <c r="M27" s="46"/>
    </row>
    <row r="28" spans="1:13" ht="15" thickBot="1" x14ac:dyDescent="0.35">
      <c r="A28" s="42" t="s">
        <v>166</v>
      </c>
      <c r="B28" s="42" t="s">
        <v>167</v>
      </c>
      <c r="C28" s="42" t="s">
        <v>115</v>
      </c>
      <c r="D28" s="42" t="s">
        <v>130</v>
      </c>
      <c r="E28" s="42" t="s">
        <v>122</v>
      </c>
      <c r="F28" s="46">
        <v>15109304.779999999</v>
      </c>
      <c r="G28" s="45">
        <f t="shared" si="1"/>
        <v>7.5289772664066299E-4</v>
      </c>
      <c r="L28" s="42"/>
      <c r="M28" s="46"/>
    </row>
    <row r="29" spans="1:13" ht="15" thickBot="1" x14ac:dyDescent="0.35">
      <c r="A29" s="42" t="s">
        <v>168</v>
      </c>
      <c r="B29" s="42" t="s">
        <v>169</v>
      </c>
      <c r="C29" s="42" t="s">
        <v>115</v>
      </c>
      <c r="D29" s="42" t="s">
        <v>57</v>
      </c>
      <c r="E29" s="42" t="s">
        <v>116</v>
      </c>
      <c r="F29" s="46">
        <v>13466468.02</v>
      </c>
      <c r="G29" s="45">
        <f t="shared" si="1"/>
        <v>6.7103505460806455E-4</v>
      </c>
      <c r="L29" s="42" t="s">
        <v>116</v>
      </c>
      <c r="M29" s="46">
        <v>13466468.02</v>
      </c>
    </row>
    <row r="30" spans="1:13" ht="15" thickBot="1" x14ac:dyDescent="0.35">
      <c r="A30" s="42" t="s">
        <v>170</v>
      </c>
      <c r="B30" s="42" t="s">
        <v>171</v>
      </c>
      <c r="C30" s="42" t="s">
        <v>115</v>
      </c>
      <c r="D30" s="42" t="s">
        <v>172</v>
      </c>
      <c r="E30" s="42" t="s">
        <v>116</v>
      </c>
      <c r="F30" s="46">
        <v>9638113.1500000004</v>
      </c>
      <c r="G30" s="45">
        <f t="shared" si="1"/>
        <v>4.8026786046078291E-4</v>
      </c>
      <c r="L30" s="42" t="s">
        <v>116</v>
      </c>
      <c r="M30" s="46">
        <v>9638113.1500000004</v>
      </c>
    </row>
    <row r="31" spans="1:13" ht="13.5" customHeight="1" thickBot="1" x14ac:dyDescent="0.35">
      <c r="A31" s="51" t="s">
        <v>166</v>
      </c>
      <c r="B31" s="51" t="s">
        <v>173</v>
      </c>
      <c r="C31" s="51" t="s">
        <v>115</v>
      </c>
      <c r="D31" s="51" t="s">
        <v>130</v>
      </c>
      <c r="E31" s="51" t="s">
        <v>122</v>
      </c>
      <c r="F31" s="46">
        <v>8214530.6600000001</v>
      </c>
      <c r="G31" s="45">
        <f t="shared" si="1"/>
        <v>4.0933064422134355E-4</v>
      </c>
      <c r="L31" s="51"/>
      <c r="M31" s="46"/>
    </row>
    <row r="32" spans="1:13" ht="15" thickBot="1" x14ac:dyDescent="0.35">
      <c r="A32" s="42" t="s">
        <v>174</v>
      </c>
      <c r="B32" s="42" t="s">
        <v>175</v>
      </c>
      <c r="C32" s="42" t="s">
        <v>115</v>
      </c>
      <c r="D32" s="42" t="s">
        <v>130</v>
      </c>
      <c r="E32" s="42" t="s">
        <v>122</v>
      </c>
      <c r="F32" s="46">
        <v>1591860.04</v>
      </c>
      <c r="G32" s="45">
        <f t="shared" si="1"/>
        <v>7.9322498466809994E-5</v>
      </c>
      <c r="L32" s="42"/>
      <c r="M32" s="46"/>
    </row>
    <row r="33" spans="1:13" ht="15" thickBot="1" x14ac:dyDescent="0.35">
      <c r="A33" s="42" t="s">
        <v>176</v>
      </c>
      <c r="B33" s="42" t="s">
        <v>177</v>
      </c>
      <c r="C33" s="42" t="s">
        <v>115</v>
      </c>
      <c r="D33" s="42" t="s">
        <v>172</v>
      </c>
      <c r="E33" s="42" t="s">
        <v>122</v>
      </c>
      <c r="F33" s="46">
        <v>1007528.44</v>
      </c>
      <c r="G33" s="45">
        <f t="shared" si="1"/>
        <v>5.020521347917463E-5</v>
      </c>
      <c r="L33" s="42"/>
      <c r="M33" s="46"/>
    </row>
    <row r="34" spans="1:13" ht="15" thickBot="1" x14ac:dyDescent="0.35">
      <c r="A34" s="42" t="s">
        <v>170</v>
      </c>
      <c r="B34" s="42" t="s">
        <v>178</v>
      </c>
      <c r="C34" s="42" t="s">
        <v>115</v>
      </c>
      <c r="D34" s="42" t="s">
        <v>57</v>
      </c>
      <c r="E34" s="42" t="s">
        <v>116</v>
      </c>
      <c r="F34" s="52">
        <v>0</v>
      </c>
      <c r="G34" s="45">
        <f t="shared" si="1"/>
        <v>0</v>
      </c>
      <c r="L34" s="42" t="s">
        <v>116</v>
      </c>
      <c r="M34" s="52">
        <v>0</v>
      </c>
    </row>
    <row r="35" spans="1:13" ht="13.5" customHeight="1" thickBot="1" x14ac:dyDescent="0.35">
      <c r="A35" s="42" t="s">
        <v>179</v>
      </c>
      <c r="B35" s="42" t="s">
        <v>180</v>
      </c>
      <c r="C35" s="42" t="s">
        <v>115</v>
      </c>
      <c r="D35" s="42" t="s">
        <v>143</v>
      </c>
      <c r="E35" s="42" t="s">
        <v>122</v>
      </c>
      <c r="F35" s="50">
        <v>0</v>
      </c>
      <c r="G35" s="45">
        <f t="shared" si="1"/>
        <v>0</v>
      </c>
      <c r="L35" s="42" t="s">
        <v>122</v>
      </c>
      <c r="M35" s="50">
        <v>0</v>
      </c>
    </row>
    <row r="36" spans="1:13" ht="12.75" customHeight="1" x14ac:dyDescent="0.25">
      <c r="M36" s="53">
        <f>SUM(M2:M35)</f>
        <v>13913729223.499998</v>
      </c>
    </row>
    <row r="37" spans="1:13" ht="12.75" customHeight="1" x14ac:dyDescent="0.25">
      <c r="F37" s="54">
        <f>SUM(F2:F35)</f>
        <v>20068203482.849995</v>
      </c>
    </row>
    <row r="38" spans="1:13" ht="12.75" customHeight="1" x14ac:dyDescent="0.3">
      <c r="F38" s="55">
        <f>F5/F37</f>
        <v>8.0764129086348224E-2</v>
      </c>
    </row>
    <row r="41" spans="1:13" ht="12.75" customHeight="1" x14ac:dyDescent="0.3">
      <c r="F41" s="41">
        <v>20068203482.849998</v>
      </c>
      <c r="M41" s="45">
        <f>M36/F41</f>
        <v>0.69332211203611094</v>
      </c>
    </row>
    <row r="43" spans="1:13" ht="12.75" customHeight="1" x14ac:dyDescent="0.25">
      <c r="B43" s="56">
        <v>1078.125</v>
      </c>
    </row>
    <row r="44" spans="1:13" ht="12.75" customHeight="1" x14ac:dyDescent="0.25">
      <c r="A44" s="57" t="s">
        <v>181</v>
      </c>
      <c r="B44" s="58">
        <v>1046244</v>
      </c>
    </row>
    <row r="45" spans="1:13" ht="12.75" customHeight="1" x14ac:dyDescent="0.25">
      <c r="A45" s="57"/>
      <c r="B45" s="58">
        <f>B43*1000-B44</f>
        <v>31881</v>
      </c>
    </row>
    <row r="46" spans="1:13" ht="12.75" customHeight="1" x14ac:dyDescent="0.25">
      <c r="A46" s="57"/>
    </row>
    <row r="47" spans="1:13" ht="12.75" customHeight="1" x14ac:dyDescent="0.25">
      <c r="A47" s="57"/>
    </row>
    <row r="48" spans="1:13" ht="12.75" customHeight="1" x14ac:dyDescent="0.25">
      <c r="A48" s="57" t="s">
        <v>182</v>
      </c>
      <c r="B48" s="58">
        <v>1051229</v>
      </c>
    </row>
    <row r="49" spans="1:3" ht="12.75" customHeight="1" x14ac:dyDescent="0.25">
      <c r="A49" s="59">
        <v>40359</v>
      </c>
      <c r="B49" s="58">
        <v>1051233</v>
      </c>
    </row>
    <row r="50" spans="1:3" ht="12.75" customHeight="1" x14ac:dyDescent="0.25">
      <c r="A50" s="59">
        <v>40268</v>
      </c>
      <c r="B50" s="58">
        <v>1051589</v>
      </c>
    </row>
    <row r="51" spans="1:3" ht="12.75" customHeight="1" x14ac:dyDescent="0.25">
      <c r="A51" s="59">
        <v>40178</v>
      </c>
      <c r="B51" s="58">
        <v>1051596</v>
      </c>
    </row>
    <row r="52" spans="1:3" ht="12.75" customHeight="1" x14ac:dyDescent="0.25">
      <c r="A52" s="59">
        <v>39813</v>
      </c>
      <c r="B52" s="58">
        <v>1052011</v>
      </c>
    </row>
    <row r="56" spans="1:3" ht="12.75" customHeight="1" x14ac:dyDescent="0.25">
      <c r="A56" s="14" t="s">
        <v>183</v>
      </c>
      <c r="B56" s="60"/>
    </row>
    <row r="57" spans="1:3" ht="12.75" customHeight="1" x14ac:dyDescent="0.25">
      <c r="A57" s="14" t="s">
        <v>184</v>
      </c>
      <c r="B57" s="60">
        <v>10.925000000000001</v>
      </c>
    </row>
    <row r="58" spans="1:3" ht="12.75" customHeight="1" x14ac:dyDescent="0.25">
      <c r="A58" s="14" t="s">
        <v>185</v>
      </c>
      <c r="B58" s="60">
        <v>397.64100000000002</v>
      </c>
    </row>
    <row r="59" spans="1:3" ht="12.75" customHeight="1" x14ac:dyDescent="0.25">
      <c r="A59" s="14" t="s">
        <v>106</v>
      </c>
      <c r="B59" s="60">
        <v>1078.125</v>
      </c>
    </row>
    <row r="61" spans="1:3" ht="12.75" customHeight="1" x14ac:dyDescent="0.25">
      <c r="A61" s="14" t="s">
        <v>183</v>
      </c>
      <c r="B61" s="60"/>
    </row>
    <row r="62" spans="1:3" ht="12.75" customHeight="1" x14ac:dyDescent="0.25">
      <c r="A62" s="14" t="s">
        <v>184</v>
      </c>
      <c r="B62" s="60">
        <v>10.925000000000001</v>
      </c>
    </row>
    <row r="63" spans="1:3" ht="12.75" customHeight="1" x14ac:dyDescent="0.25">
      <c r="A63" s="14" t="s">
        <v>185</v>
      </c>
      <c r="B63" s="60">
        <v>397.64100000000002</v>
      </c>
    </row>
    <row r="64" spans="1:3" ht="12.75" customHeight="1" x14ac:dyDescent="0.3">
      <c r="A64" s="14" t="s">
        <v>106</v>
      </c>
      <c r="B64" s="60">
        <v>31.881</v>
      </c>
      <c r="C64" s="45">
        <f>B64/B65</f>
        <v>7.2383283346236893E-2</v>
      </c>
    </row>
    <row r="65" spans="2:2" ht="12.75" customHeight="1" x14ac:dyDescent="0.25">
      <c r="B65" s="41">
        <f>SUM(B62:B64)</f>
        <v>440.447</v>
      </c>
    </row>
  </sheetData>
  <autoFilter ref="A1:F35">
    <sortState ref="A2:F35">
      <sortCondition descending="1" ref="F1:F35"/>
    </sortState>
  </autoFilter>
  <pageMargins left="0.7" right="0.7" top="0.75" bottom="0.75" header="0.3" footer="0.3"/>
  <pageSetup paperSize="9" orientation="portrait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opLeftCell="B1" workbookViewId="0">
      <selection activeCell="L5" sqref="L5"/>
    </sheetView>
  </sheetViews>
  <sheetFormatPr defaultColWidth="9.109375" defaultRowHeight="12.75" customHeight="1" x14ac:dyDescent="0.25"/>
  <cols>
    <col min="1" max="1" width="75.5546875" style="41" customWidth="1"/>
    <col min="2" max="2" width="82.33203125" style="41" customWidth="1"/>
    <col min="3" max="3" width="29.44140625" style="41" customWidth="1"/>
    <col min="4" max="4" width="7.44140625" style="41" customWidth="1"/>
    <col min="5" max="5" width="13.88671875" style="41" customWidth="1"/>
    <col min="6" max="6" width="4.109375" style="41" customWidth="1"/>
    <col min="7" max="7" width="29.6640625" style="41" customWidth="1"/>
    <col min="8" max="8" width="15.44140625" style="41" bestFit="1" customWidth="1"/>
    <col min="9" max="9" width="3.88671875" style="41" customWidth="1"/>
    <col min="10" max="16384" width="9.109375" style="41"/>
  </cols>
  <sheetData>
    <row r="1" spans="1:16" ht="13.8" thickBot="1" x14ac:dyDescent="0.3">
      <c r="A1" s="40" t="s">
        <v>107</v>
      </c>
      <c r="B1" s="40" t="s">
        <v>108</v>
      </c>
      <c r="C1" s="40" t="s">
        <v>110</v>
      </c>
      <c r="D1" s="40" t="s">
        <v>111</v>
      </c>
      <c r="E1" s="40" t="s">
        <v>112</v>
      </c>
    </row>
    <row r="2" spans="1:16" ht="13.8" thickBot="1" x14ac:dyDescent="0.3">
      <c r="A2" s="42" t="s">
        <v>135</v>
      </c>
      <c r="B2" s="42" t="s">
        <v>136</v>
      </c>
      <c r="C2" s="42" t="s">
        <v>137</v>
      </c>
      <c r="D2" s="42" t="s">
        <v>122</v>
      </c>
      <c r="E2" s="46">
        <v>349788081.12</v>
      </c>
    </row>
    <row r="3" spans="1:16" ht="13.8" thickBot="1" x14ac:dyDescent="0.3">
      <c r="A3" s="42" t="s">
        <v>154</v>
      </c>
      <c r="B3" s="42" t="s">
        <v>155</v>
      </c>
      <c r="C3" s="42" t="s">
        <v>137</v>
      </c>
      <c r="D3" s="42" t="s">
        <v>122</v>
      </c>
      <c r="E3" s="46">
        <v>42621905.240000002</v>
      </c>
    </row>
    <row r="4" spans="1:16" ht="13.8" thickBot="1" x14ac:dyDescent="0.3">
      <c r="A4" s="42" t="s">
        <v>161</v>
      </c>
      <c r="B4" s="42" t="s">
        <v>162</v>
      </c>
      <c r="C4" s="42" t="s">
        <v>137</v>
      </c>
      <c r="D4" s="42" t="s">
        <v>122</v>
      </c>
      <c r="E4" s="46">
        <v>25180645.68</v>
      </c>
    </row>
    <row r="5" spans="1:16" ht="21" thickBot="1" x14ac:dyDescent="0.3">
      <c r="A5" s="42" t="s">
        <v>113</v>
      </c>
      <c r="B5" s="43" t="s">
        <v>114</v>
      </c>
      <c r="C5" s="42" t="s">
        <v>82</v>
      </c>
      <c r="D5" s="42" t="s">
        <v>116</v>
      </c>
      <c r="E5" s="44">
        <v>4470522567.4099998</v>
      </c>
    </row>
    <row r="6" spans="1:16" ht="21" thickBot="1" x14ac:dyDescent="0.3">
      <c r="A6" s="42" t="s">
        <v>113</v>
      </c>
      <c r="B6" s="43" t="s">
        <v>117</v>
      </c>
      <c r="C6" s="42" t="s">
        <v>82</v>
      </c>
      <c r="D6" s="42" t="s">
        <v>116</v>
      </c>
      <c r="E6" s="61">
        <v>4455623282.96</v>
      </c>
    </row>
    <row r="7" spans="1:16" ht="13.8" thickBot="1" x14ac:dyDescent="0.3">
      <c r="A7" s="42" t="s">
        <v>120</v>
      </c>
      <c r="B7" s="42" t="s">
        <v>121</v>
      </c>
      <c r="C7" s="42" t="s">
        <v>88</v>
      </c>
      <c r="D7" s="42" t="s">
        <v>122</v>
      </c>
      <c r="E7" s="46">
        <v>1620790976.6199999</v>
      </c>
    </row>
    <row r="8" spans="1:16" ht="13.8" thickBot="1" x14ac:dyDescent="0.3">
      <c r="A8" s="42" t="s">
        <v>123</v>
      </c>
      <c r="B8" s="42" t="s">
        <v>124</v>
      </c>
      <c r="C8" s="42" t="s">
        <v>88</v>
      </c>
      <c r="D8" s="42" t="s">
        <v>122</v>
      </c>
      <c r="E8" s="46">
        <v>1096528871.3800001</v>
      </c>
      <c r="N8" s="41" t="s">
        <v>186</v>
      </c>
      <c r="O8" s="41" t="s">
        <v>187</v>
      </c>
      <c r="P8" s="41" t="s">
        <v>188</v>
      </c>
    </row>
    <row r="9" spans="1:16" ht="13.8" thickBot="1" x14ac:dyDescent="0.3">
      <c r="A9" s="42" t="s">
        <v>123</v>
      </c>
      <c r="B9" s="42" t="s">
        <v>126</v>
      </c>
      <c r="C9" s="42" t="s">
        <v>88</v>
      </c>
      <c r="D9" s="42" t="s">
        <v>122</v>
      </c>
      <c r="E9" s="46">
        <v>684498667.63</v>
      </c>
      <c r="M9" s="41">
        <v>25</v>
      </c>
      <c r="N9" s="41">
        <v>17</v>
      </c>
      <c r="O9" s="41">
        <v>7</v>
      </c>
      <c r="P9" s="41">
        <v>1</v>
      </c>
    </row>
    <row r="10" spans="1:16" ht="15" thickBot="1" x14ac:dyDescent="0.35">
      <c r="A10" s="42" t="s">
        <v>123</v>
      </c>
      <c r="B10" s="42" t="s">
        <v>127</v>
      </c>
      <c r="C10" s="42" t="s">
        <v>88</v>
      </c>
      <c r="D10" s="42" t="s">
        <v>122</v>
      </c>
      <c r="E10" s="46">
        <v>594783395.25</v>
      </c>
      <c r="N10" s="45">
        <f>N9/$M$9</f>
        <v>0.68</v>
      </c>
      <c r="O10" s="45">
        <f t="shared" ref="O10:P10" si="0">O9/$M$9</f>
        <v>0.28000000000000003</v>
      </c>
      <c r="P10" s="45">
        <f t="shared" si="0"/>
        <v>0.04</v>
      </c>
    </row>
    <row r="11" spans="1:16" ht="13.8" thickBot="1" x14ac:dyDescent="0.3">
      <c r="A11" s="42" t="s">
        <v>120</v>
      </c>
      <c r="B11" s="42" t="s">
        <v>131</v>
      </c>
      <c r="C11" s="42" t="s">
        <v>88</v>
      </c>
      <c r="D11" s="42" t="s">
        <v>122</v>
      </c>
      <c r="E11" s="47">
        <v>362136412.01999998</v>
      </c>
    </row>
    <row r="12" spans="1:16" ht="15" thickBot="1" x14ac:dyDescent="0.35">
      <c r="A12" s="42" t="s">
        <v>148</v>
      </c>
      <c r="B12" s="42" t="s">
        <v>149</v>
      </c>
      <c r="C12" s="42" t="s">
        <v>88</v>
      </c>
      <c r="D12" s="42" t="s">
        <v>122</v>
      </c>
      <c r="E12" s="46">
        <v>64786319.329999998</v>
      </c>
      <c r="G12" s="42" t="s">
        <v>189</v>
      </c>
      <c r="H12" s="53">
        <v>8926145850.3699989</v>
      </c>
      <c r="I12" s="41">
        <v>2</v>
      </c>
      <c r="J12" s="41">
        <v>1</v>
      </c>
      <c r="K12" s="45">
        <f>I12/$I$19</f>
        <v>5.8823529411764705E-2</v>
      </c>
    </row>
    <row r="13" spans="1:16" ht="15" thickBot="1" x14ac:dyDescent="0.35">
      <c r="A13" s="42" t="s">
        <v>152</v>
      </c>
      <c r="B13" s="42" t="s">
        <v>153</v>
      </c>
      <c r="C13" s="42" t="s">
        <v>88</v>
      </c>
      <c r="D13" s="42" t="s">
        <v>122</v>
      </c>
      <c r="E13" s="50">
        <v>48370498</v>
      </c>
      <c r="G13" s="42" t="s">
        <v>190</v>
      </c>
      <c r="H13" s="53">
        <v>4977945259.9800005</v>
      </c>
      <c r="I13" s="41">
        <v>9</v>
      </c>
      <c r="J13" s="41">
        <v>2</v>
      </c>
      <c r="K13" s="45">
        <f t="shared" ref="K13:K18" si="1">I13/$I$19</f>
        <v>0.26470588235294118</v>
      </c>
    </row>
    <row r="14" spans="1:16" ht="15" thickBot="1" x14ac:dyDescent="0.35">
      <c r="A14" s="42" t="s">
        <v>135</v>
      </c>
      <c r="B14" s="42" t="s">
        <v>158</v>
      </c>
      <c r="C14" s="42" t="s">
        <v>88</v>
      </c>
      <c r="D14" s="42" t="s">
        <v>122</v>
      </c>
      <c r="E14" s="46">
        <v>34018318.509999998</v>
      </c>
      <c r="G14" s="42" t="s">
        <v>191</v>
      </c>
      <c r="H14" s="53">
        <v>4505913458.7399998</v>
      </c>
      <c r="I14" s="41">
        <v>8</v>
      </c>
      <c r="J14" s="41">
        <v>3</v>
      </c>
      <c r="K14" s="45">
        <f t="shared" si="1"/>
        <v>0.23529411764705882</v>
      </c>
    </row>
    <row r="15" spans="1:16" ht="15" thickBot="1" x14ac:dyDescent="0.35">
      <c r="A15" s="42" t="s">
        <v>128</v>
      </c>
      <c r="B15" s="42" t="s">
        <v>129</v>
      </c>
      <c r="C15" s="42" t="s">
        <v>130</v>
      </c>
      <c r="D15" s="42" t="s">
        <v>122</v>
      </c>
      <c r="E15" s="44">
        <v>390700434.13</v>
      </c>
      <c r="G15" s="42" t="s">
        <v>192</v>
      </c>
      <c r="H15" s="53">
        <v>1056708773.8699998</v>
      </c>
      <c r="I15" s="41">
        <v>8</v>
      </c>
      <c r="J15" s="41">
        <v>4</v>
      </c>
      <c r="K15" s="45">
        <f t="shared" si="1"/>
        <v>0.23529411764705882</v>
      </c>
    </row>
    <row r="16" spans="1:16" ht="15" thickBot="1" x14ac:dyDescent="0.35">
      <c r="A16" s="42" t="s">
        <v>132</v>
      </c>
      <c r="B16" s="42" t="s">
        <v>133</v>
      </c>
      <c r="C16" s="42" t="s">
        <v>130</v>
      </c>
      <c r="D16" s="42" t="s">
        <v>122</v>
      </c>
      <c r="E16" s="46">
        <v>361443837.35000002</v>
      </c>
      <c r="G16" s="42" t="s">
        <v>193</v>
      </c>
      <c r="H16" s="53">
        <v>417590632.04000002</v>
      </c>
      <c r="I16" s="41">
        <v>3</v>
      </c>
      <c r="J16" s="41">
        <v>5</v>
      </c>
      <c r="K16" s="45">
        <f t="shared" si="1"/>
        <v>8.8235294117647065E-2</v>
      </c>
    </row>
    <row r="17" spans="1:11" ht="13.5" customHeight="1" thickBot="1" x14ac:dyDescent="0.35">
      <c r="A17" s="42" t="s">
        <v>138</v>
      </c>
      <c r="B17" s="49" t="s">
        <v>139</v>
      </c>
      <c r="C17" s="42" t="s">
        <v>130</v>
      </c>
      <c r="D17" s="42" t="s">
        <v>122</v>
      </c>
      <c r="E17" s="46">
        <v>234212322.31</v>
      </c>
      <c r="G17" s="42" t="s">
        <v>194</v>
      </c>
      <c r="H17" s="46">
        <v>173253866.25999999</v>
      </c>
      <c r="I17" s="41">
        <v>2</v>
      </c>
      <c r="J17" s="41">
        <v>6</v>
      </c>
      <c r="K17" s="45">
        <f t="shared" si="1"/>
        <v>5.8823529411764705E-2</v>
      </c>
    </row>
    <row r="18" spans="1:11" ht="15" thickBot="1" x14ac:dyDescent="0.35">
      <c r="A18" s="42" t="s">
        <v>159</v>
      </c>
      <c r="B18" s="42" t="s">
        <v>160</v>
      </c>
      <c r="C18" s="42" t="s">
        <v>130</v>
      </c>
      <c r="D18" s="42" t="s">
        <v>122</v>
      </c>
      <c r="E18" s="46">
        <v>29862229.300000001</v>
      </c>
      <c r="G18" s="42" t="s">
        <v>195</v>
      </c>
      <c r="H18" s="53">
        <v>10645641.59</v>
      </c>
      <c r="I18" s="41">
        <v>2</v>
      </c>
      <c r="J18" s="41">
        <v>7</v>
      </c>
      <c r="K18" s="45">
        <f t="shared" si="1"/>
        <v>5.8823529411764705E-2</v>
      </c>
    </row>
    <row r="19" spans="1:11" ht="13.8" thickBot="1" x14ac:dyDescent="0.3">
      <c r="A19" s="42" t="s">
        <v>164</v>
      </c>
      <c r="B19" s="42" t="s">
        <v>165</v>
      </c>
      <c r="C19" s="42" t="s">
        <v>130</v>
      </c>
      <c r="D19" s="42" t="s">
        <v>122</v>
      </c>
      <c r="E19" s="46">
        <v>15574255.300000001</v>
      </c>
      <c r="I19" s="41">
        <f>SUM(I12:I18)</f>
        <v>34</v>
      </c>
    </row>
    <row r="20" spans="1:11" ht="13.8" thickBot="1" x14ac:dyDescent="0.3">
      <c r="A20" s="42" t="s">
        <v>166</v>
      </c>
      <c r="B20" s="42" t="s">
        <v>167</v>
      </c>
      <c r="C20" s="42" t="s">
        <v>130</v>
      </c>
      <c r="D20" s="42" t="s">
        <v>122</v>
      </c>
      <c r="E20" s="46">
        <v>15109304.779999999</v>
      </c>
    </row>
    <row r="21" spans="1:11" ht="13.8" thickBot="1" x14ac:dyDescent="0.3">
      <c r="A21" s="42" t="s">
        <v>166</v>
      </c>
      <c r="B21" s="42" t="s">
        <v>173</v>
      </c>
      <c r="C21" s="42" t="s">
        <v>130</v>
      </c>
      <c r="D21" s="42" t="s">
        <v>122</v>
      </c>
      <c r="E21" s="46">
        <v>8214530.6600000001</v>
      </c>
    </row>
    <row r="22" spans="1:11" ht="13.5" customHeight="1" thickBot="1" x14ac:dyDescent="0.3">
      <c r="A22" s="51" t="s">
        <v>174</v>
      </c>
      <c r="B22" s="51" t="s">
        <v>175</v>
      </c>
      <c r="C22" s="51" t="s">
        <v>130</v>
      </c>
      <c r="D22" s="51" t="s">
        <v>122</v>
      </c>
      <c r="E22" s="46">
        <v>1591860.04</v>
      </c>
    </row>
    <row r="23" spans="1:11" ht="13.8" thickBot="1" x14ac:dyDescent="0.3">
      <c r="A23" s="42" t="s">
        <v>138</v>
      </c>
      <c r="B23" s="42" t="s">
        <v>142</v>
      </c>
      <c r="C23" s="42" t="s">
        <v>143</v>
      </c>
      <c r="D23" s="42" t="s">
        <v>122</v>
      </c>
      <c r="E23" s="46">
        <v>173253866.25999999</v>
      </c>
    </row>
    <row r="24" spans="1:11" ht="13.8" thickBot="1" x14ac:dyDescent="0.3">
      <c r="A24" s="42" t="s">
        <v>179</v>
      </c>
      <c r="B24" s="42" t="s">
        <v>180</v>
      </c>
      <c r="C24" s="42" t="s">
        <v>143</v>
      </c>
      <c r="D24" s="42" t="s">
        <v>122</v>
      </c>
      <c r="E24" s="50">
        <v>0</v>
      </c>
    </row>
    <row r="25" spans="1:11" ht="13.8" thickBot="1" x14ac:dyDescent="0.3">
      <c r="A25" s="42" t="s">
        <v>170</v>
      </c>
      <c r="B25" s="42" t="s">
        <v>171</v>
      </c>
      <c r="C25" s="42" t="s">
        <v>172</v>
      </c>
      <c r="D25" s="42" t="s">
        <v>116</v>
      </c>
      <c r="E25" s="46">
        <v>9638113.1500000004</v>
      </c>
    </row>
    <row r="26" spans="1:11" ht="13.8" thickBot="1" x14ac:dyDescent="0.3">
      <c r="A26" s="42" t="s">
        <v>176</v>
      </c>
      <c r="B26" s="42" t="s">
        <v>177</v>
      </c>
      <c r="C26" s="42" t="s">
        <v>172</v>
      </c>
      <c r="D26" s="42" t="s">
        <v>122</v>
      </c>
      <c r="E26" s="46">
        <v>1007528.44</v>
      </c>
    </row>
    <row r="27" spans="1:11" ht="13.8" thickBot="1" x14ac:dyDescent="0.3">
      <c r="A27" s="42" t="s">
        <v>118</v>
      </c>
      <c r="B27" s="42" t="s">
        <v>119</v>
      </c>
      <c r="C27" s="42" t="s">
        <v>57</v>
      </c>
      <c r="D27" s="42" t="s">
        <v>116</v>
      </c>
      <c r="E27" s="46">
        <v>4342281088.46</v>
      </c>
    </row>
    <row r="28" spans="1:11" ht="13.8" thickBot="1" x14ac:dyDescent="0.3">
      <c r="A28" s="42" t="s">
        <v>140</v>
      </c>
      <c r="B28" s="42" t="s">
        <v>141</v>
      </c>
      <c r="C28" s="42" t="s">
        <v>57</v>
      </c>
      <c r="D28" s="42" t="s">
        <v>116</v>
      </c>
      <c r="E28" s="46">
        <v>231782165.71000001</v>
      </c>
    </row>
    <row r="29" spans="1:11" ht="13.8" thickBot="1" x14ac:dyDescent="0.3">
      <c r="A29" s="42" t="s">
        <v>144</v>
      </c>
      <c r="B29" s="42" t="s">
        <v>145</v>
      </c>
      <c r="C29" s="42" t="s">
        <v>57</v>
      </c>
      <c r="D29" s="42" t="s">
        <v>116</v>
      </c>
      <c r="E29" s="46">
        <v>149317882.44999999</v>
      </c>
    </row>
    <row r="30" spans="1:11" ht="13.8" thickBot="1" x14ac:dyDescent="0.3">
      <c r="A30" s="42" t="s">
        <v>146</v>
      </c>
      <c r="B30" s="42" t="s">
        <v>147</v>
      </c>
      <c r="C30" s="42" t="s">
        <v>57</v>
      </c>
      <c r="D30" s="42" t="s">
        <v>116</v>
      </c>
      <c r="E30" s="46">
        <v>121797273.17</v>
      </c>
    </row>
    <row r="31" spans="1:11" ht="13.5" customHeight="1" thickBot="1" x14ac:dyDescent="0.3">
      <c r="A31" s="51" t="s">
        <v>150</v>
      </c>
      <c r="B31" s="51" t="s">
        <v>151</v>
      </c>
      <c r="C31" s="51" t="s">
        <v>57</v>
      </c>
      <c r="D31" s="51" t="s">
        <v>116</v>
      </c>
      <c r="E31" s="46">
        <v>55344547.920000002</v>
      </c>
    </row>
    <row r="32" spans="1:11" ht="13.8" thickBot="1" x14ac:dyDescent="0.3">
      <c r="A32" s="42" t="s">
        <v>156</v>
      </c>
      <c r="B32" s="42" t="s">
        <v>157</v>
      </c>
      <c r="C32" s="42" t="s">
        <v>57</v>
      </c>
      <c r="D32" s="42" t="s">
        <v>116</v>
      </c>
      <c r="E32" s="46">
        <v>39881076.020000003</v>
      </c>
    </row>
    <row r="33" spans="1:5" ht="13.8" thickBot="1" x14ac:dyDescent="0.3">
      <c r="A33" s="42" t="s">
        <v>140</v>
      </c>
      <c r="B33" s="42" t="s">
        <v>163</v>
      </c>
      <c r="C33" s="42" t="s">
        <v>57</v>
      </c>
      <c r="D33" s="42" t="s">
        <v>116</v>
      </c>
      <c r="E33" s="46">
        <v>24074758.23</v>
      </c>
    </row>
    <row r="34" spans="1:5" ht="13.8" thickBot="1" x14ac:dyDescent="0.3">
      <c r="A34" s="42" t="s">
        <v>168</v>
      </c>
      <c r="B34" s="42" t="s">
        <v>169</v>
      </c>
      <c r="C34" s="42" t="s">
        <v>57</v>
      </c>
      <c r="D34" s="42" t="s">
        <v>116</v>
      </c>
      <c r="E34" s="47">
        <v>13466468.02</v>
      </c>
    </row>
    <row r="35" spans="1:5" ht="13.5" customHeight="1" thickBot="1" x14ac:dyDescent="0.3">
      <c r="A35" s="42" t="s">
        <v>170</v>
      </c>
      <c r="B35" s="42" t="s">
        <v>178</v>
      </c>
      <c r="C35" s="42" t="s">
        <v>57</v>
      </c>
      <c r="D35" s="42" t="s">
        <v>116</v>
      </c>
      <c r="E35" s="50">
        <v>0</v>
      </c>
    </row>
    <row r="41" spans="1:5" ht="12.75" customHeight="1" x14ac:dyDescent="0.25">
      <c r="E41" s="41">
        <v>20068203482.850002</v>
      </c>
    </row>
  </sheetData>
  <autoFilter ref="A1:E35">
    <sortState ref="A2:E35">
      <sortCondition ref="C1:C35"/>
    </sortState>
  </autoFilter>
  <pageMargins left="0.7" right="0.7" top="0.75" bottom="0.75" header="0.3" footer="0.3"/>
  <pageSetup paperSize="9" orientation="portrait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6"/>
  <sheetViews>
    <sheetView topLeftCell="B1" workbookViewId="0">
      <selection activeCell="N39" sqref="N38:N39"/>
    </sheetView>
  </sheetViews>
  <sheetFormatPr defaultColWidth="9.109375" defaultRowHeight="13.2" x14ac:dyDescent="0.25"/>
  <cols>
    <col min="1" max="1" width="10.109375" style="41" bestFit="1" customWidth="1"/>
    <col min="2" max="16384" width="9.109375" style="41"/>
  </cols>
  <sheetData>
    <row r="1" spans="1:4" x14ac:dyDescent="0.25">
      <c r="B1" s="41" t="s">
        <v>399</v>
      </c>
    </row>
    <row r="2" spans="1:4" x14ac:dyDescent="0.25">
      <c r="B2" s="41" t="s">
        <v>389</v>
      </c>
    </row>
    <row r="3" spans="1:4" x14ac:dyDescent="0.25">
      <c r="B3" s="41" t="s">
        <v>400</v>
      </c>
    </row>
    <row r="4" spans="1:4" x14ac:dyDescent="0.25">
      <c r="B4" s="41" t="s">
        <v>398</v>
      </c>
    </row>
    <row r="6" spans="1:4" x14ac:dyDescent="0.25">
      <c r="B6" s="41" t="s">
        <v>390</v>
      </c>
      <c r="C6" s="41" t="s">
        <v>391</v>
      </c>
      <c r="D6" s="41" t="s">
        <v>392</v>
      </c>
    </row>
    <row r="7" spans="1:4" x14ac:dyDescent="0.25">
      <c r="A7" s="145">
        <v>43832</v>
      </c>
      <c r="B7" s="41">
        <v>0.23999999999999488</v>
      </c>
      <c r="C7" s="41">
        <v>0.35000000000000853</v>
      </c>
      <c r="D7" s="41">
        <v>0.36060000000000514</v>
      </c>
    </row>
    <row r="8" spans="1:4" x14ac:dyDescent="0.25">
      <c r="A8" s="145">
        <v>43833</v>
      </c>
      <c r="B8" s="41">
        <v>3.0000000000001137E-2</v>
      </c>
      <c r="C8" s="41">
        <v>0.23999999999999488</v>
      </c>
      <c r="D8" s="41">
        <v>0.16420000000000812</v>
      </c>
    </row>
    <row r="9" spans="1:4" x14ac:dyDescent="0.25">
      <c r="A9" s="145">
        <v>43836</v>
      </c>
      <c r="B9" s="41">
        <v>0.15000000000000568</v>
      </c>
      <c r="C9" s="41">
        <v>0.11999999999999034</v>
      </c>
      <c r="D9" s="41">
        <v>8.5499999999996135E-2</v>
      </c>
    </row>
    <row r="10" spans="1:4" x14ac:dyDescent="0.25">
      <c r="A10" s="145">
        <v>43837</v>
      </c>
      <c r="B10" s="41">
        <v>0.12999999999999545</v>
      </c>
      <c r="C10" s="41">
        <v>9.9999999999909051E-3</v>
      </c>
      <c r="D10" s="41">
        <v>-5.5300000000002569E-2</v>
      </c>
    </row>
    <row r="11" spans="1:4" x14ac:dyDescent="0.25">
      <c r="A11" s="145">
        <v>43838</v>
      </c>
      <c r="B11" s="41">
        <v>0.40000000000000568</v>
      </c>
      <c r="C11" s="41">
        <v>8.99999999999892E-2</v>
      </c>
      <c r="D11" s="41">
        <v>5.2400000000005775E-2</v>
      </c>
    </row>
    <row r="12" spans="1:4" x14ac:dyDescent="0.25">
      <c r="A12" s="145">
        <v>43839</v>
      </c>
      <c r="B12" s="41">
        <v>0.48000000000000398</v>
      </c>
      <c r="C12" s="41">
        <v>0.29000000000000625</v>
      </c>
      <c r="D12" s="41">
        <v>0.27370000000000516</v>
      </c>
    </row>
    <row r="13" spans="1:4" x14ac:dyDescent="0.25">
      <c r="A13" s="145">
        <v>43840</v>
      </c>
      <c r="B13" s="41">
        <v>0.18999999999999773</v>
      </c>
      <c r="C13" s="41">
        <v>0.26999999999999602</v>
      </c>
      <c r="D13" s="41">
        <v>0.20999999999999375</v>
      </c>
    </row>
    <row r="14" spans="1:4" x14ac:dyDescent="0.25">
      <c r="A14" s="145">
        <v>43843</v>
      </c>
      <c r="B14" s="41">
        <v>0.16999999999998749</v>
      </c>
      <c r="C14" s="41">
        <v>0.20000000000000284</v>
      </c>
      <c r="D14" s="41">
        <v>0.16599999999999682</v>
      </c>
    </row>
    <row r="15" spans="1:4" x14ac:dyDescent="0.25">
      <c r="A15" s="145">
        <v>43844</v>
      </c>
      <c r="B15" s="41">
        <v>0.14000000000001478</v>
      </c>
      <c r="C15" s="41">
        <v>0.14000000000000057</v>
      </c>
      <c r="D15" s="41">
        <v>5.0800000000009504E-2</v>
      </c>
    </row>
    <row r="16" spans="1:4" x14ac:dyDescent="0.25">
      <c r="A16" s="145">
        <v>43845</v>
      </c>
      <c r="B16" s="41">
        <v>6.0000000000002274E-2</v>
      </c>
      <c r="C16" s="41">
        <v>0.10999999999999943</v>
      </c>
      <c r="D16" s="41">
        <v>5.1900000000003388E-2</v>
      </c>
    </row>
    <row r="17" spans="1:4" x14ac:dyDescent="0.25">
      <c r="A17" s="145">
        <v>43846</v>
      </c>
      <c r="B17" s="41">
        <v>0.28000000000000114</v>
      </c>
      <c r="C17" s="41">
        <v>0.10000000000000853</v>
      </c>
      <c r="D17" s="41">
        <v>7.0599999999998886E-2</v>
      </c>
    </row>
    <row r="18" spans="1:4" x14ac:dyDescent="0.25">
      <c r="A18" s="145">
        <v>43847</v>
      </c>
      <c r="B18" s="41">
        <v>0.24000000000000909</v>
      </c>
      <c r="C18" s="41">
        <v>4.0000000000006253E-2</v>
      </c>
      <c r="D18" s="41">
        <v>-3.8499999999999091E-2</v>
      </c>
    </row>
    <row r="19" spans="1:4" x14ac:dyDescent="0.25">
      <c r="A19" s="145">
        <v>43851</v>
      </c>
      <c r="B19" s="41">
        <v>9.0000000000003411E-2</v>
      </c>
      <c r="C19" s="41">
        <v>-0.12000000000000455</v>
      </c>
      <c r="D19" s="41">
        <v>-0.19469999999999743</v>
      </c>
    </row>
    <row r="20" spans="1:4" x14ac:dyDescent="0.25">
      <c r="A20" s="145">
        <v>43852</v>
      </c>
      <c r="B20" s="41">
        <v>2.0000000000010232E-2</v>
      </c>
      <c r="C20" s="41">
        <v>9.0000000000003411E-2</v>
      </c>
      <c r="D20" s="41">
        <v>5.0799999999995293E-2</v>
      </c>
    </row>
    <row r="21" spans="1:4" x14ac:dyDescent="0.25">
      <c r="A21" s="145">
        <v>43853</v>
      </c>
      <c r="B21" s="41">
        <v>9.0000000000003411E-2</v>
      </c>
      <c r="C21" s="41">
        <v>1.0000000000005116E-2</v>
      </c>
      <c r="D21" s="41">
        <v>-4.8400000000000887E-2</v>
      </c>
    </row>
    <row r="22" spans="1:4" x14ac:dyDescent="0.25">
      <c r="A22" s="145">
        <v>43854</v>
      </c>
      <c r="B22" s="41">
        <v>-0.12000000000000455</v>
      </c>
      <c r="C22" s="41">
        <v>-0.12000000000000455</v>
      </c>
      <c r="D22" s="41">
        <v>-0.2313000000000045</v>
      </c>
    </row>
    <row r="23" spans="1:4" x14ac:dyDescent="0.25">
      <c r="A23" s="145">
        <v>43857</v>
      </c>
      <c r="B23" s="41">
        <v>-0.11000000000001364</v>
      </c>
      <c r="C23" s="41">
        <v>-0.19000000000001194</v>
      </c>
      <c r="D23" s="41">
        <v>-0.33280000000000598</v>
      </c>
    </row>
    <row r="24" spans="1:4" x14ac:dyDescent="0.25">
      <c r="A24" s="145">
        <v>43858</v>
      </c>
      <c r="B24" s="41">
        <v>6.9999999999993179E-2</v>
      </c>
      <c r="C24" s="41">
        <v>0.14999999999999147</v>
      </c>
      <c r="D24" s="41">
        <v>7.540000000000191E-2</v>
      </c>
    </row>
    <row r="25" spans="1:4" x14ac:dyDescent="0.25">
      <c r="A25" s="145">
        <v>43859</v>
      </c>
      <c r="B25" s="41">
        <v>-0.11000000000001364</v>
      </c>
      <c r="C25" s="41">
        <v>1.9999999999996021E-2</v>
      </c>
      <c r="D25" s="41">
        <v>-3.5599999999988086E-2</v>
      </c>
    </row>
    <row r="26" spans="1:4" x14ac:dyDescent="0.25">
      <c r="A26" s="145">
        <v>43860</v>
      </c>
      <c r="B26" s="41">
        <v>6.0000000000002274E-2</v>
      </c>
      <c r="C26" s="41">
        <v>0.34000000000000341</v>
      </c>
      <c r="D26" s="41">
        <v>0.352800000000002</v>
      </c>
    </row>
    <row r="27" spans="1:4" x14ac:dyDescent="0.25">
      <c r="A27" s="145">
        <v>43861</v>
      </c>
      <c r="B27" s="41">
        <v>0.18999999999999773</v>
      </c>
      <c r="C27" s="41">
        <v>1.9999999999996021E-2</v>
      </c>
      <c r="D27" s="41">
        <v>-0.13439999999999941</v>
      </c>
    </row>
    <row r="28" spans="1:4" x14ac:dyDescent="0.25">
      <c r="A28" s="145">
        <v>43864</v>
      </c>
      <c r="B28" s="41">
        <v>-4.9999999999982947E-2</v>
      </c>
      <c r="C28" s="41">
        <v>-0.10999999999999943</v>
      </c>
      <c r="D28" s="41">
        <v>-0.19589999999999463</v>
      </c>
    </row>
    <row r="29" spans="1:4" x14ac:dyDescent="0.25">
      <c r="A29" s="145">
        <v>43865</v>
      </c>
      <c r="B29" s="41">
        <v>0.24000000000000909</v>
      </c>
      <c r="C29" s="41">
        <v>0.18999999999999773</v>
      </c>
      <c r="D29" s="41">
        <v>0.22010000000000218</v>
      </c>
    </row>
    <row r="30" spans="1:4" x14ac:dyDescent="0.25">
      <c r="A30" s="145">
        <v>43866</v>
      </c>
      <c r="B30" s="41">
        <v>0.34000000000000341</v>
      </c>
      <c r="C30" s="41">
        <v>0.35999999999999943</v>
      </c>
      <c r="D30" s="41">
        <v>0.39780000000000371</v>
      </c>
    </row>
    <row r="31" spans="1:4" x14ac:dyDescent="0.25">
      <c r="A31" s="145">
        <v>43867</v>
      </c>
      <c r="B31" s="41">
        <v>5.0000000000011369E-2</v>
      </c>
      <c r="C31" s="41">
        <v>0.26999999999999602</v>
      </c>
      <c r="D31" s="41">
        <v>0.21640000000000725</v>
      </c>
    </row>
    <row r="32" spans="1:4" x14ac:dyDescent="0.25">
      <c r="A32" s="145">
        <v>43868</v>
      </c>
      <c r="B32" s="41">
        <v>-0.15999999999999659</v>
      </c>
      <c r="C32" s="41">
        <v>0.17000000000000171</v>
      </c>
      <c r="D32" s="41">
        <v>5.6499999999999773E-2</v>
      </c>
    </row>
    <row r="33" spans="1:4" x14ac:dyDescent="0.25">
      <c r="A33" s="145">
        <v>43871</v>
      </c>
      <c r="B33" s="41">
        <v>-3.0000000000001137E-2</v>
      </c>
      <c r="C33" s="41">
        <v>0.29999999999999716</v>
      </c>
      <c r="D33" s="41">
        <v>0.25030000000000996</v>
      </c>
    </row>
    <row r="34" spans="1:4" x14ac:dyDescent="0.25">
      <c r="A34" s="145">
        <v>43872</v>
      </c>
      <c r="B34" s="41">
        <v>3.9999999999992042E-2</v>
      </c>
      <c r="C34" s="41">
        <v>9.0000000000003411E-2</v>
      </c>
      <c r="D34" s="41">
        <v>6.990000000000407E-2</v>
      </c>
    </row>
    <row r="35" spans="1:4" x14ac:dyDescent="0.25">
      <c r="A35" s="145">
        <v>43873</v>
      </c>
      <c r="B35" s="41">
        <v>0.27000000000001023</v>
      </c>
      <c r="C35" s="41">
        <v>0.18999999999999773</v>
      </c>
      <c r="D35" s="41">
        <v>0.22740000000000293</v>
      </c>
    </row>
    <row r="36" spans="1:4" x14ac:dyDescent="0.25">
      <c r="A36" s="145">
        <v>43874</v>
      </c>
      <c r="B36" s="41">
        <v>6.9999999999993179E-2</v>
      </c>
      <c r="C36" s="41">
        <v>0.18999999999999773</v>
      </c>
      <c r="D36" s="41">
        <v>0.16020000000000323</v>
      </c>
    </row>
    <row r="37" spans="1:4" x14ac:dyDescent="0.25">
      <c r="A37" s="145">
        <v>43875</v>
      </c>
      <c r="B37" s="41">
        <v>4.9999999999982947E-2</v>
      </c>
      <c r="C37" s="41">
        <v>0.20000000000000284</v>
      </c>
      <c r="D37" s="41">
        <v>0.13439999999999941</v>
      </c>
    </row>
    <row r="38" spans="1:4" x14ac:dyDescent="0.25">
      <c r="A38" s="145">
        <v>43879</v>
      </c>
      <c r="B38" s="41">
        <v>3.0000000000001137E-2</v>
      </c>
      <c r="C38" s="41">
        <v>3.0000000000001137E-2</v>
      </c>
      <c r="D38" s="41">
        <v>-2.5599999999997181E-2</v>
      </c>
    </row>
    <row r="39" spans="1:4" x14ac:dyDescent="0.25">
      <c r="A39" s="145">
        <v>43880</v>
      </c>
      <c r="B39" s="41">
        <v>-4.9999999999982947E-2</v>
      </c>
      <c r="C39" s="41">
        <v>-1.9999999999996021E-2</v>
      </c>
      <c r="D39" s="41">
        <v>-3.1599999999997408E-2</v>
      </c>
    </row>
    <row r="40" spans="1:4" x14ac:dyDescent="0.25">
      <c r="A40" s="145">
        <v>43881</v>
      </c>
      <c r="B40" s="41">
        <v>0.18000000000000682</v>
      </c>
      <c r="C40" s="41">
        <v>0.12999999999999545</v>
      </c>
      <c r="D40" s="41">
        <v>0.10580000000000211</v>
      </c>
    </row>
    <row r="41" spans="1:4" x14ac:dyDescent="0.25">
      <c r="A41" s="145">
        <v>43882</v>
      </c>
      <c r="B41" s="41">
        <v>9.0000000000003411E-2</v>
      </c>
      <c r="C41" s="41">
        <v>0.10999999999999943</v>
      </c>
      <c r="D41" s="41">
        <v>4.3399999999991223E-2</v>
      </c>
    </row>
    <row r="42" spans="1:4" x14ac:dyDescent="0.25">
      <c r="A42" s="145">
        <v>43885</v>
      </c>
      <c r="B42" s="41">
        <v>-0.13999999999998636</v>
      </c>
      <c r="C42" s="41">
        <v>-0.14000000000000057</v>
      </c>
      <c r="D42" s="41">
        <v>-0.23009999999999309</v>
      </c>
    </row>
    <row r="43" spans="1:4" x14ac:dyDescent="0.25">
      <c r="A43" s="145">
        <v>43886</v>
      </c>
      <c r="B43" s="41">
        <v>-0.15000000000000568</v>
      </c>
      <c r="C43" s="41">
        <v>-0.5</v>
      </c>
      <c r="D43" s="41">
        <v>-0.73850000000000193</v>
      </c>
    </row>
    <row r="44" spans="1:4" x14ac:dyDescent="0.25">
      <c r="A44" s="145">
        <v>43887</v>
      </c>
      <c r="B44" s="41">
        <v>-0.71999999999999886</v>
      </c>
      <c r="C44" s="41">
        <v>-0.23000000000000398</v>
      </c>
      <c r="D44" s="41">
        <v>-0.39179999999998927</v>
      </c>
    </row>
    <row r="45" spans="1:4" x14ac:dyDescent="0.25">
      <c r="A45" s="145">
        <v>43888</v>
      </c>
      <c r="B45" s="41">
        <v>-0.73999999999998067</v>
      </c>
      <c r="C45" s="41">
        <v>-0.57999999999999829</v>
      </c>
      <c r="D45" s="41">
        <v>-0.84769999999998902</v>
      </c>
    </row>
    <row r="46" spans="1:4" s="152" customFormat="1" x14ac:dyDescent="0.25">
      <c r="A46" s="151">
        <v>43889</v>
      </c>
      <c r="B46" s="152">
        <v>-6.9999999999993179E-2</v>
      </c>
      <c r="C46" s="152">
        <v>0.35999999999999943</v>
      </c>
      <c r="D46" s="152">
        <v>0.2563999999999993</v>
      </c>
    </row>
    <row r="47" spans="1:4" s="152" customFormat="1" x14ac:dyDescent="0.25">
      <c r="A47" s="151">
        <v>43892</v>
      </c>
      <c r="B47" s="152">
        <v>-0.42000000000001592</v>
      </c>
      <c r="C47" s="152">
        <v>0.49000000000000909</v>
      </c>
      <c r="D47" s="152">
        <v>0.68030000000000257</v>
      </c>
    </row>
    <row r="48" spans="1:4" s="152" customFormat="1" x14ac:dyDescent="0.25">
      <c r="A48" s="151">
        <v>43893</v>
      </c>
      <c r="B48" s="152">
        <v>0.11999999999997613</v>
      </c>
      <c r="C48" s="152">
        <v>-0.35000000000000853</v>
      </c>
      <c r="D48" s="152">
        <v>-0.45869999999999322</v>
      </c>
    </row>
    <row r="49" spans="1:4" s="152" customFormat="1" x14ac:dyDescent="0.25">
      <c r="A49" s="151">
        <v>43894</v>
      </c>
      <c r="B49" s="152">
        <v>-7.00000000000216E-2</v>
      </c>
      <c r="C49" s="152">
        <v>0.32999999999999829</v>
      </c>
      <c r="D49" s="152">
        <v>0.34920000000001039</v>
      </c>
    </row>
    <row r="50" spans="1:4" s="152" customFormat="1" x14ac:dyDescent="0.25">
      <c r="A50" s="151">
        <v>43895</v>
      </c>
      <c r="B50" s="152">
        <v>-0.28000000000000114</v>
      </c>
      <c r="C50" s="152">
        <v>-0.18999999999999773</v>
      </c>
      <c r="D50" s="152">
        <v>-0.30049999999999955</v>
      </c>
    </row>
    <row r="51" spans="1:4" s="152" customFormat="1" x14ac:dyDescent="0.25">
      <c r="A51" s="151">
        <v>43896</v>
      </c>
      <c r="B51" s="152">
        <v>-0.97999999999998977</v>
      </c>
      <c r="C51" s="152">
        <v>0.17000000000000171</v>
      </c>
      <c r="D51" s="152">
        <v>-3.5299999999992338E-2</v>
      </c>
    </row>
    <row r="52" spans="1:4" s="152" customFormat="1" x14ac:dyDescent="0.25">
      <c r="A52" s="151">
        <v>43899</v>
      </c>
      <c r="B52" s="152">
        <v>-1.4800000000000182</v>
      </c>
      <c r="C52" s="152">
        <v>-0.45000000000000284</v>
      </c>
      <c r="D52" s="152">
        <v>-1.3358000000000061</v>
      </c>
    </row>
    <row r="53" spans="1:4" s="152" customFormat="1" x14ac:dyDescent="0.25">
      <c r="A53" s="151">
        <v>43900</v>
      </c>
      <c r="B53" s="152">
        <v>-1.1599999999999966</v>
      </c>
      <c r="C53" s="152">
        <v>0.23999999999999488</v>
      </c>
      <c r="D53" s="152">
        <v>0.18240000000000123</v>
      </c>
    </row>
    <row r="54" spans="1:4" s="152" customFormat="1" x14ac:dyDescent="0.25">
      <c r="A54" s="151">
        <v>43901</v>
      </c>
      <c r="B54" s="152">
        <v>-4.2199999999999989</v>
      </c>
      <c r="C54" s="152">
        <v>-0.47999999999998977</v>
      </c>
      <c r="D54" s="152">
        <v>-0.87529999999999575</v>
      </c>
    </row>
    <row r="55" spans="1:4" s="152" customFormat="1" x14ac:dyDescent="0.25">
      <c r="A55" s="151">
        <v>43902</v>
      </c>
      <c r="B55" s="152">
        <v>-6.2400000000000091</v>
      </c>
      <c r="C55" s="152">
        <v>-0.79000000000000625</v>
      </c>
      <c r="D55" s="152">
        <v>-1.5320999999999998</v>
      </c>
    </row>
    <row r="56" spans="1:4" s="152" customFormat="1" x14ac:dyDescent="0.25">
      <c r="A56" s="151">
        <v>43903</v>
      </c>
      <c r="B56" s="152">
        <v>-0.56000000000000227</v>
      </c>
      <c r="C56" s="152">
        <v>1.0799999999999983</v>
      </c>
      <c r="D56" s="152">
        <v>1.3427000000000078</v>
      </c>
    </row>
    <row r="57" spans="1:4" s="152" customFormat="1" x14ac:dyDescent="0.25">
      <c r="A57" s="151">
        <v>43906</v>
      </c>
      <c r="B57" s="152">
        <v>-2.0300000000000011</v>
      </c>
      <c r="C57" s="152">
        <v>-0.17999999999999261</v>
      </c>
      <c r="D57" s="152">
        <v>-1.0257000000000005</v>
      </c>
    </row>
    <row r="58" spans="1:4" s="152" customFormat="1" x14ac:dyDescent="0.25">
      <c r="A58" s="151">
        <v>43907</v>
      </c>
      <c r="B58" s="152">
        <v>-2.7000000000000028</v>
      </c>
      <c r="C58" s="152">
        <v>0.93999999999999773</v>
      </c>
      <c r="D58" s="152">
        <v>0.72710000000000719</v>
      </c>
    </row>
    <row r="59" spans="1:4" s="152" customFormat="1" x14ac:dyDescent="0.25">
      <c r="A59" s="151">
        <v>43908</v>
      </c>
      <c r="B59" s="152">
        <v>-2.5499999999999972</v>
      </c>
      <c r="C59" s="152">
        <v>0.26999999999999602</v>
      </c>
      <c r="D59" s="152">
        <v>-0.18219999999999459</v>
      </c>
    </row>
    <row r="60" spans="1:4" s="152" customFormat="1" x14ac:dyDescent="0.25">
      <c r="A60" s="151">
        <v>43909</v>
      </c>
      <c r="B60" s="152">
        <v>-5.6200000000000045</v>
      </c>
      <c r="C60" s="152">
        <v>0.59999999999999432</v>
      </c>
      <c r="D60" s="152">
        <v>0.13779999999999859</v>
      </c>
    </row>
    <row r="61" spans="1:4" s="152" customFormat="1" x14ac:dyDescent="0.25">
      <c r="A61" s="151">
        <v>43910</v>
      </c>
      <c r="B61" s="152">
        <v>-3.0500000000000114</v>
      </c>
      <c r="C61" s="152">
        <v>-0.90000000000000568</v>
      </c>
      <c r="D61" s="152">
        <v>-1.3970000000000056</v>
      </c>
    </row>
    <row r="62" spans="1:4" s="152" customFormat="1" x14ac:dyDescent="0.25">
      <c r="A62" s="151">
        <v>43913</v>
      </c>
      <c r="B62" s="152">
        <v>3.269999999999996</v>
      </c>
      <c r="C62" s="152">
        <v>-0.29000000000000625</v>
      </c>
      <c r="D62" s="152">
        <v>-1.042900000000003</v>
      </c>
    </row>
    <row r="63" spans="1:4" s="152" customFormat="1" x14ac:dyDescent="0.25">
      <c r="A63" s="151">
        <v>43914</v>
      </c>
      <c r="B63" s="152">
        <v>3.2000000000000028</v>
      </c>
      <c r="C63" s="152">
        <v>1.6799999999999926</v>
      </c>
      <c r="D63" s="152">
        <v>1.5018000000000029</v>
      </c>
    </row>
    <row r="64" spans="1:4" s="152" customFormat="1" x14ac:dyDescent="0.25">
      <c r="A64" s="151">
        <v>43915</v>
      </c>
      <c r="B64" s="152">
        <v>5.8799999999999955</v>
      </c>
      <c r="C64" s="152">
        <v>1.8400000000000034</v>
      </c>
      <c r="D64" s="152">
        <v>1.4257999999999953</v>
      </c>
    </row>
    <row r="65" spans="1:4" s="152" customFormat="1" x14ac:dyDescent="0.25">
      <c r="A65" s="151">
        <v>43916</v>
      </c>
      <c r="B65" s="152">
        <v>3.8200000000000074</v>
      </c>
      <c r="C65" s="152">
        <v>2.4200000000000017</v>
      </c>
      <c r="D65" s="152">
        <v>2.2056999999999931</v>
      </c>
    </row>
    <row r="66" spans="1:4" s="152" customFormat="1" x14ac:dyDescent="0.25">
      <c r="A66" s="151">
        <v>43917</v>
      </c>
      <c r="B66" s="152">
        <v>1.9500000000000028</v>
      </c>
      <c r="C66" s="152">
        <v>1.5799999999999983</v>
      </c>
      <c r="D66" s="152">
        <v>1.1525999999999925</v>
      </c>
    </row>
    <row r="67" spans="1:4" s="152" customFormat="1" x14ac:dyDescent="0.25">
      <c r="A67" s="151">
        <v>43920</v>
      </c>
      <c r="B67" s="152">
        <v>1.7800000000000011</v>
      </c>
      <c r="C67" s="152">
        <v>1.4599999999999937</v>
      </c>
      <c r="D67" s="152">
        <v>1.1846999999999923</v>
      </c>
    </row>
    <row r="68" spans="1:4" s="152" customFormat="1" x14ac:dyDescent="0.25">
      <c r="A68" s="151">
        <v>43921</v>
      </c>
      <c r="B68" s="152">
        <v>0.74000000000000909</v>
      </c>
      <c r="C68" s="152">
        <v>0.34999999999999432</v>
      </c>
      <c r="D68" s="152">
        <v>6.8299999999993588E-2</v>
      </c>
    </row>
    <row r="69" spans="1:4" s="152" customFormat="1" x14ac:dyDescent="0.25">
      <c r="A69" s="151">
        <v>43922</v>
      </c>
      <c r="B69" s="152">
        <v>-0.18999999999999773</v>
      </c>
      <c r="C69" s="152">
        <v>-0.64000000000000057</v>
      </c>
      <c r="D69" s="152">
        <v>-1.245599999999996</v>
      </c>
    </row>
    <row r="70" spans="1:4" s="152" customFormat="1" x14ac:dyDescent="0.25">
      <c r="A70" s="151">
        <v>43923</v>
      </c>
      <c r="B70" s="152">
        <v>7.000000000000739E-2</v>
      </c>
      <c r="C70" s="152">
        <v>0.23999999999999488</v>
      </c>
      <c r="D70" s="152">
        <v>-0.17390000000000327</v>
      </c>
    </row>
    <row r="71" spans="1:4" s="152" customFormat="1" x14ac:dyDescent="0.25">
      <c r="A71" s="151">
        <v>43924</v>
      </c>
      <c r="B71" s="152">
        <v>-0.44000000000001194</v>
      </c>
      <c r="C71" s="152">
        <v>-0.65000000000000568</v>
      </c>
      <c r="D71" s="152">
        <v>-1.2350999999999885</v>
      </c>
    </row>
    <row r="72" spans="1:4" s="152" customFormat="1" x14ac:dyDescent="0.25">
      <c r="A72" s="151">
        <v>43927</v>
      </c>
      <c r="B72" s="152">
        <v>1.7399999999999949</v>
      </c>
      <c r="C72" s="152">
        <v>0.71999999999999886</v>
      </c>
      <c r="D72" s="152">
        <v>0.78929999999999723</v>
      </c>
    </row>
    <row r="73" spans="1:4" s="152" customFormat="1" x14ac:dyDescent="0.25">
      <c r="A73" s="151">
        <v>43928</v>
      </c>
      <c r="B73" s="152">
        <v>0.88000000000000966</v>
      </c>
      <c r="C73" s="152">
        <v>-0.29999999999999716</v>
      </c>
      <c r="D73" s="152">
        <v>-0.35539999999998884</v>
      </c>
    </row>
    <row r="74" spans="1:4" s="152" customFormat="1" x14ac:dyDescent="0.25">
      <c r="A74" s="151">
        <v>43929</v>
      </c>
      <c r="B74" s="152">
        <v>2.2399999999999949</v>
      </c>
      <c r="C74" s="152">
        <v>1.3299999999999983</v>
      </c>
      <c r="D74" s="152">
        <v>1.3259999999999934</v>
      </c>
    </row>
    <row r="75" spans="1:4" s="152" customFormat="1" x14ac:dyDescent="0.25">
      <c r="A75" s="151">
        <v>43930</v>
      </c>
      <c r="B75" s="152">
        <v>4.1100000000000136</v>
      </c>
      <c r="C75" s="152">
        <v>3.6099999999999994</v>
      </c>
      <c r="D75" s="152">
        <v>4.5263999999999953</v>
      </c>
    </row>
    <row r="76" spans="1:4" s="152" customFormat="1" x14ac:dyDescent="0.25">
      <c r="A76" s="151">
        <v>43934</v>
      </c>
      <c r="B76" s="152">
        <v>2.0100000000000193</v>
      </c>
      <c r="C76" s="152">
        <v>1.7800000000000011</v>
      </c>
      <c r="D76" s="152">
        <v>1.9351999999999947</v>
      </c>
    </row>
    <row r="77" spans="1:4" s="152" customFormat="1" x14ac:dyDescent="0.25">
      <c r="A77" s="151">
        <v>43935</v>
      </c>
      <c r="B77" s="152">
        <v>0.87999999999999545</v>
      </c>
      <c r="C77" s="152">
        <v>1.3100000000000023</v>
      </c>
      <c r="D77" s="152">
        <v>1.2507999999999981</v>
      </c>
    </row>
    <row r="78" spans="1:4" s="152" customFormat="1" x14ac:dyDescent="0.25">
      <c r="A78" s="151">
        <v>43936</v>
      </c>
      <c r="B78" s="152">
        <v>1.4499999999999886</v>
      </c>
      <c r="C78" s="152">
        <v>0.88000000000000966</v>
      </c>
      <c r="D78" s="152">
        <v>0.8574000000000126</v>
      </c>
    </row>
    <row r="79" spans="1:4" s="152" customFormat="1" x14ac:dyDescent="0.25">
      <c r="A79" s="151">
        <v>43937</v>
      </c>
      <c r="B79" s="152">
        <v>0.44999999999998863</v>
      </c>
      <c r="C79" s="152">
        <v>0.73000000000000398</v>
      </c>
      <c r="D79" s="152">
        <v>0.77630000000000621</v>
      </c>
    </row>
    <row r="80" spans="1:4" s="152" customFormat="1" x14ac:dyDescent="0.25">
      <c r="A80" s="151">
        <v>43938</v>
      </c>
      <c r="B80" s="152">
        <v>1.3600000000000136</v>
      </c>
      <c r="C80" s="152">
        <v>0.65000000000000568</v>
      </c>
      <c r="D80" s="152">
        <v>0.66339999999999577</v>
      </c>
    </row>
    <row r="81" spans="1:4" s="152" customFormat="1" x14ac:dyDescent="0.25">
      <c r="A81" s="151">
        <v>43941</v>
      </c>
      <c r="B81" s="152">
        <v>0.84000000000000341</v>
      </c>
      <c r="C81" s="152">
        <v>-0.14999999999999147</v>
      </c>
      <c r="D81" s="152">
        <v>-0.4421999999999997</v>
      </c>
    </row>
    <row r="82" spans="1:4" s="152" customFormat="1" x14ac:dyDescent="0.25">
      <c r="A82" s="151">
        <v>43942</v>
      </c>
      <c r="B82" s="152">
        <v>0.61000000000001364</v>
      </c>
      <c r="C82" s="152">
        <v>-0.39000000000000057</v>
      </c>
      <c r="D82" s="152">
        <v>-0.76670000000000016</v>
      </c>
    </row>
    <row r="83" spans="1:4" s="152" customFormat="1" x14ac:dyDescent="0.25">
      <c r="A83" s="151">
        <v>43943</v>
      </c>
      <c r="B83" s="152">
        <v>0.69999999999998863</v>
      </c>
      <c r="C83" s="152">
        <v>0.28000000000000114</v>
      </c>
      <c r="D83" s="152">
        <v>3.6199999999993793E-2</v>
      </c>
    </row>
    <row r="84" spans="1:4" s="152" customFormat="1" x14ac:dyDescent="0.25">
      <c r="A84" s="151">
        <v>43944</v>
      </c>
      <c r="B84" s="152">
        <v>0.58000000000001251</v>
      </c>
      <c r="C84" s="152">
        <v>0.31000000000000227</v>
      </c>
      <c r="D84" s="152">
        <v>-8.7399999999988154E-2</v>
      </c>
    </row>
    <row r="85" spans="1:4" s="152" customFormat="1" x14ac:dyDescent="0.25">
      <c r="A85" s="151">
        <v>43945</v>
      </c>
      <c r="B85" s="152">
        <v>0.56000000000000227</v>
      </c>
      <c r="C85" s="152">
        <v>-1.0000000000005116E-2</v>
      </c>
      <c r="D85" s="152">
        <v>-0.27960000000000207</v>
      </c>
    </row>
    <row r="86" spans="1:4" s="152" customFormat="1" x14ac:dyDescent="0.25">
      <c r="A86" s="151">
        <v>43948</v>
      </c>
      <c r="B86" s="152">
        <v>0.16999999999998749</v>
      </c>
      <c r="C86" s="152">
        <v>0.37999999999999545</v>
      </c>
      <c r="D86" s="152">
        <v>0.19350000000000023</v>
      </c>
    </row>
    <row r="87" spans="1:4" s="152" customFormat="1" x14ac:dyDescent="0.25">
      <c r="A87" s="151">
        <v>43949</v>
      </c>
      <c r="B87" s="152">
        <v>-3.0000000000001137E-2</v>
      </c>
      <c r="C87" s="152">
        <v>0.50999999999999091</v>
      </c>
      <c r="D87" s="152">
        <v>0.22999999999998977</v>
      </c>
    </row>
    <row r="88" spans="1:4" s="152" customFormat="1" x14ac:dyDescent="0.25">
      <c r="A88" s="151">
        <v>43950</v>
      </c>
      <c r="B88" s="152">
        <v>0.73000000000001819</v>
      </c>
      <c r="C88" s="152">
        <v>1.5499999999999972</v>
      </c>
      <c r="D88" s="152">
        <v>1.4538000000000011</v>
      </c>
    </row>
    <row r="89" spans="1:4" s="152" customFormat="1" x14ac:dyDescent="0.25">
      <c r="A89" s="151">
        <v>43951</v>
      </c>
      <c r="B89" s="152">
        <v>3.9999999999992042E-2</v>
      </c>
      <c r="C89" s="152">
        <v>1.4400000000000119</v>
      </c>
      <c r="D89" s="152">
        <v>1.2755000000000081</v>
      </c>
    </row>
    <row r="90" spans="1:4" s="152" customFormat="1" x14ac:dyDescent="0.25">
      <c r="A90" s="151">
        <v>43952</v>
      </c>
      <c r="B90" s="152">
        <v>9.9999999999994316E-2</v>
      </c>
      <c r="C90" s="152">
        <v>0.31000000000000227</v>
      </c>
      <c r="D90" s="152">
        <v>-7.3300000000003251E-2</v>
      </c>
    </row>
    <row r="91" spans="1:4" s="152" customFormat="1" x14ac:dyDescent="0.25">
      <c r="A91" s="151">
        <v>43955</v>
      </c>
      <c r="B91" s="152">
        <v>0.66999999999998749</v>
      </c>
      <c r="C91" s="152">
        <v>0.32999999999999829</v>
      </c>
      <c r="D91" s="152">
        <v>3.0999999999991701E-2</v>
      </c>
    </row>
    <row r="92" spans="1:4" s="152" customFormat="1" x14ac:dyDescent="0.25">
      <c r="A92" s="151">
        <v>43956</v>
      </c>
      <c r="B92" s="152">
        <v>0.49000000000000909</v>
      </c>
      <c r="C92" s="152">
        <v>0.57999999999999829</v>
      </c>
      <c r="D92" s="152">
        <v>0.21939999999999316</v>
      </c>
    </row>
    <row r="93" spans="1:4" s="152" customFormat="1" x14ac:dyDescent="0.25">
      <c r="A93" s="151">
        <v>43957</v>
      </c>
      <c r="B93" s="152">
        <v>5.0000000000011369E-2</v>
      </c>
      <c r="C93" s="152">
        <v>6.0000000000002274E-2</v>
      </c>
      <c r="D93" s="152">
        <v>-0.24060000000000059</v>
      </c>
    </row>
    <row r="94" spans="1:4" s="152" customFormat="1" x14ac:dyDescent="0.25">
      <c r="A94" s="151">
        <v>43958</v>
      </c>
      <c r="B94" s="152">
        <v>-0.21999999999999886</v>
      </c>
      <c r="C94" s="152">
        <v>1.0000000000005116E-2</v>
      </c>
      <c r="D94" s="152">
        <v>-0.22149999999999181</v>
      </c>
    </row>
    <row r="95" spans="1:4" s="152" customFormat="1" x14ac:dyDescent="0.25">
      <c r="A95" s="151">
        <v>43959</v>
      </c>
      <c r="B95" s="152">
        <v>0.23999999999999488</v>
      </c>
      <c r="C95" s="152">
        <v>0.59000000000000341</v>
      </c>
      <c r="D95" s="152">
        <v>0.44350000000000023</v>
      </c>
    </row>
    <row r="96" spans="1:4" s="152" customFormat="1" x14ac:dyDescent="0.25">
      <c r="A96" s="151">
        <v>43962</v>
      </c>
      <c r="B96" s="152">
        <v>1.9999999999996021E-2</v>
      </c>
      <c r="C96" s="152">
        <v>0.23000000000000398</v>
      </c>
      <c r="D96" s="152">
        <v>-1.8000000000029104E-3</v>
      </c>
    </row>
    <row r="97" spans="1:4" s="152" customFormat="1" x14ac:dyDescent="0.25">
      <c r="A97" s="151">
        <v>43963</v>
      </c>
      <c r="B97" s="152">
        <v>0.20000000000000284</v>
      </c>
      <c r="C97" s="152">
        <v>-0.21999999999999886</v>
      </c>
      <c r="D97" s="152">
        <v>-0.42959999999999354</v>
      </c>
    </row>
    <row r="98" spans="1:4" s="152" customFormat="1" x14ac:dyDescent="0.25">
      <c r="A98" s="151">
        <v>43964</v>
      </c>
      <c r="B98" s="152">
        <v>3.9999999999992042E-2</v>
      </c>
      <c r="C98" s="152">
        <v>-0.14000000000000057</v>
      </c>
      <c r="D98" s="152">
        <v>-0.43770000000000664</v>
      </c>
    </row>
    <row r="99" spans="1:4" s="152" customFormat="1" x14ac:dyDescent="0.25">
      <c r="A99" s="151">
        <v>43965</v>
      </c>
      <c r="B99" s="152">
        <v>0.75999999999999091</v>
      </c>
      <c r="C99" s="152">
        <v>6.9999999999993179E-2</v>
      </c>
      <c r="D99" s="152">
        <v>-0.15630000000000166</v>
      </c>
    </row>
    <row r="100" spans="1:4" s="152" customFormat="1" x14ac:dyDescent="0.25">
      <c r="A100" s="151">
        <v>43966</v>
      </c>
      <c r="B100" s="152">
        <v>0.85000000000000853</v>
      </c>
      <c r="C100" s="152">
        <v>0.22999999999998977</v>
      </c>
      <c r="D100" s="152">
        <v>-7.2000000000116415E-3</v>
      </c>
    </row>
    <row r="101" spans="1:4" s="152" customFormat="1" x14ac:dyDescent="0.25">
      <c r="A101" s="151">
        <v>43969</v>
      </c>
      <c r="B101" s="152">
        <v>1.5300000000000011</v>
      </c>
      <c r="C101" s="152">
        <v>0.69999999999998863</v>
      </c>
      <c r="D101" s="152">
        <v>0.55620000000000402</v>
      </c>
    </row>
    <row r="102" spans="1:4" s="152" customFormat="1" x14ac:dyDescent="0.25">
      <c r="A102" s="151">
        <v>43970</v>
      </c>
      <c r="B102" s="152">
        <v>0.68999999999999773</v>
      </c>
      <c r="C102" s="152">
        <v>0.60000000000000853</v>
      </c>
      <c r="D102" s="152">
        <v>0.3685000000000116</v>
      </c>
    </row>
    <row r="103" spans="1:4" s="152" customFormat="1" x14ac:dyDescent="0.25">
      <c r="A103" s="151">
        <v>43971</v>
      </c>
      <c r="B103" s="152">
        <v>0.95000000000001705</v>
      </c>
      <c r="C103" s="152">
        <v>0.84999999999999432</v>
      </c>
      <c r="D103" s="152">
        <v>0.6647000000000105</v>
      </c>
    </row>
    <row r="104" spans="1:4" s="152" customFormat="1" x14ac:dyDescent="0.25">
      <c r="A104" s="151">
        <v>43972</v>
      </c>
      <c r="B104" s="152">
        <v>0.63999999999998636</v>
      </c>
      <c r="C104" s="152">
        <v>0.57000000000000739</v>
      </c>
      <c r="D104" s="152">
        <v>0.25889999999999702</v>
      </c>
    </row>
    <row r="105" spans="1:4" s="152" customFormat="1" x14ac:dyDescent="0.25">
      <c r="A105" s="151">
        <v>43973</v>
      </c>
      <c r="B105" s="152">
        <v>0.51999999999998181</v>
      </c>
      <c r="C105" s="152">
        <v>0.68999999999999773</v>
      </c>
      <c r="D105" s="152">
        <v>0.40579999999999927</v>
      </c>
    </row>
    <row r="106" spans="1:4" s="152" customFormat="1" x14ac:dyDescent="0.25">
      <c r="A106" s="151">
        <v>43977</v>
      </c>
      <c r="B106" s="152">
        <v>0.37000000000000455</v>
      </c>
      <c r="C106" s="152">
        <v>0.51000000000000512</v>
      </c>
      <c r="D106" s="152">
        <v>0.24710000000000321</v>
      </c>
    </row>
    <row r="107" spans="1:4" s="152" customFormat="1" x14ac:dyDescent="0.25">
      <c r="A107" s="151">
        <v>43978</v>
      </c>
      <c r="B107" s="152">
        <v>0.43000000000000682</v>
      </c>
      <c r="C107" s="152">
        <v>0.42000000000000171</v>
      </c>
      <c r="D107" s="152">
        <v>0.25660000000000593</v>
      </c>
    </row>
    <row r="108" spans="1:4" s="152" customFormat="1" x14ac:dyDescent="0.25">
      <c r="A108" s="151">
        <v>43979</v>
      </c>
      <c r="B108" s="152">
        <v>0.70999999999997954</v>
      </c>
      <c r="C108" s="152">
        <v>0.20000000000000284</v>
      </c>
      <c r="D108" s="152">
        <v>-0.17219999999998947</v>
      </c>
    </row>
    <row r="109" spans="1:4" s="152" customFormat="1" x14ac:dyDescent="0.25">
      <c r="A109" s="151">
        <v>43980</v>
      </c>
      <c r="B109" s="152">
        <v>0.89000000000001478</v>
      </c>
      <c r="C109" s="152">
        <v>0.62999999999999545</v>
      </c>
      <c r="D109" s="152">
        <v>0.42009999999999081</v>
      </c>
    </row>
    <row r="110" spans="1:4" s="152" customFormat="1" x14ac:dyDescent="0.25">
      <c r="A110" s="151">
        <v>43983</v>
      </c>
      <c r="B110" s="152">
        <v>0.76999999999998181</v>
      </c>
      <c r="C110" s="152">
        <v>1</v>
      </c>
      <c r="D110" s="152">
        <v>0.80290000000000816</v>
      </c>
    </row>
    <row r="111" spans="1:4" s="152" customFormat="1" x14ac:dyDescent="0.25">
      <c r="A111" s="151">
        <v>43984</v>
      </c>
      <c r="B111" s="152">
        <v>0.90000000000000568</v>
      </c>
      <c r="C111" s="152">
        <v>1.1900000000000119</v>
      </c>
      <c r="D111" s="152">
        <v>1.0228000000000037</v>
      </c>
    </row>
    <row r="112" spans="1:4" s="152" customFormat="1" x14ac:dyDescent="0.25">
      <c r="A112" s="151">
        <v>43985</v>
      </c>
      <c r="B112" s="152">
        <v>0.78999999999999204</v>
      </c>
      <c r="C112" s="152">
        <v>0.80000000000001137</v>
      </c>
      <c r="D112" s="152">
        <v>0.61999999999999034</v>
      </c>
    </row>
    <row r="113" spans="1:4" s="152" customFormat="1" x14ac:dyDescent="0.25">
      <c r="A113" s="151">
        <v>43986</v>
      </c>
      <c r="B113" s="152">
        <v>0.58000000000001251</v>
      </c>
      <c r="C113" s="152">
        <v>0.51000000000000512</v>
      </c>
      <c r="D113" s="152">
        <v>0.23440000000000794</v>
      </c>
    </row>
    <row r="114" spans="1:4" s="152" customFormat="1" x14ac:dyDescent="0.25">
      <c r="A114" s="151">
        <v>43987</v>
      </c>
      <c r="B114" s="152">
        <v>0.51999999999998181</v>
      </c>
      <c r="C114" s="152">
        <v>0.5</v>
      </c>
      <c r="D114" s="152">
        <v>0.2511999999999972</v>
      </c>
    </row>
    <row r="115" spans="1:4" s="152" customFormat="1" x14ac:dyDescent="0.25">
      <c r="A115" s="151">
        <v>43990</v>
      </c>
      <c r="B115" s="152">
        <v>0.40999999999999659</v>
      </c>
      <c r="C115" s="152">
        <v>0.54000000000000625</v>
      </c>
      <c r="D115" s="152">
        <v>0.29470000000000596</v>
      </c>
    </row>
    <row r="116" spans="1:4" s="152" customFormat="1" x14ac:dyDescent="0.25">
      <c r="A116" s="151">
        <v>43991</v>
      </c>
      <c r="B116" s="152">
        <v>0.13999999999998636</v>
      </c>
      <c r="C116" s="152">
        <v>0.33000000000001251</v>
      </c>
      <c r="D116" s="152">
        <v>6.4199999999999591E-2</v>
      </c>
    </row>
    <row r="117" spans="1:4" s="152" customFormat="1" x14ac:dyDescent="0.25">
      <c r="A117" s="151">
        <v>43992</v>
      </c>
      <c r="B117" s="152">
        <v>0.57999999999998408</v>
      </c>
      <c r="C117" s="152">
        <v>0.5</v>
      </c>
      <c r="D117" s="152">
        <v>0.26550000000000296</v>
      </c>
    </row>
    <row r="118" spans="1:4" s="152" customFormat="1" x14ac:dyDescent="0.25">
      <c r="A118" s="151">
        <v>43993</v>
      </c>
      <c r="B118" s="152">
        <v>-0.61000000000001364</v>
      </c>
      <c r="C118" s="152">
        <v>-0.29000000000000625</v>
      </c>
      <c r="D118" s="152">
        <v>-0.77679999999999438</v>
      </c>
    </row>
    <row r="119" spans="1:4" s="152" customFormat="1" x14ac:dyDescent="0.25">
      <c r="A119" s="151">
        <v>43994</v>
      </c>
      <c r="B119" s="152">
        <v>0.12999999999999545</v>
      </c>
      <c r="C119" s="152">
        <v>0.25</v>
      </c>
      <c r="D119" s="152">
        <v>-2.5300000000001432E-2</v>
      </c>
    </row>
    <row r="120" spans="1:4" s="152" customFormat="1" x14ac:dyDescent="0.25">
      <c r="A120" s="151">
        <v>43997</v>
      </c>
      <c r="B120" s="152">
        <v>1.9499999999999886</v>
      </c>
      <c r="C120" s="152">
        <v>1.0699999999999932</v>
      </c>
      <c r="D120" s="152">
        <v>0.69749999999999091</v>
      </c>
    </row>
    <row r="121" spans="1:4" s="152" customFormat="1" x14ac:dyDescent="0.25">
      <c r="A121" s="151">
        <v>43998</v>
      </c>
      <c r="B121" s="152">
        <v>0.53999999999999204</v>
      </c>
      <c r="C121" s="152">
        <v>0.31999999999999318</v>
      </c>
      <c r="D121" s="152">
        <v>-3.3999999999991815E-3</v>
      </c>
    </row>
    <row r="122" spans="1:4" s="152" customFormat="1" x14ac:dyDescent="0.25">
      <c r="A122" s="151">
        <v>43999</v>
      </c>
      <c r="B122" s="152">
        <v>0.30000000000001137</v>
      </c>
      <c r="C122" s="152">
        <v>9.9999999999909051E-3</v>
      </c>
      <c r="D122" s="152">
        <v>-0.14360000000000639</v>
      </c>
    </row>
    <row r="123" spans="1:4" s="152" customFormat="1" x14ac:dyDescent="0.25">
      <c r="A123" s="151">
        <v>44000</v>
      </c>
      <c r="B123" s="152">
        <v>0.41999999999998749</v>
      </c>
      <c r="C123" s="152">
        <v>0.32999999999999829</v>
      </c>
      <c r="D123" s="152">
        <v>6.9000000000016826E-3</v>
      </c>
    </row>
    <row r="124" spans="1:4" s="152" customFormat="1" x14ac:dyDescent="0.25">
      <c r="A124" s="151">
        <v>44001</v>
      </c>
      <c r="B124" s="152">
        <v>0.25</v>
      </c>
      <c r="C124" s="152">
        <v>7.9999999999998295E-2</v>
      </c>
      <c r="D124" s="152">
        <v>-7.4799999999996203E-2</v>
      </c>
    </row>
    <row r="125" spans="1:4" s="152" customFormat="1" x14ac:dyDescent="0.25">
      <c r="A125" s="151">
        <v>44004</v>
      </c>
      <c r="B125" s="152">
        <v>0.36000000000001364</v>
      </c>
      <c r="C125" s="152">
        <v>8.99999999999892E-2</v>
      </c>
      <c r="D125" s="152">
        <v>-0.15519999999999357</v>
      </c>
    </row>
    <row r="126" spans="1:4" s="152" customFormat="1" x14ac:dyDescent="0.25">
      <c r="A126" s="151">
        <v>44005</v>
      </c>
      <c r="B126" s="152">
        <v>0.23000000000001819</v>
      </c>
      <c r="C126" s="152">
        <v>0.20000000000000284</v>
      </c>
      <c r="D126" s="152">
        <v>7.1999999999974307E-3</v>
      </c>
    </row>
    <row r="127" spans="1:4" s="152" customFormat="1" x14ac:dyDescent="0.25">
      <c r="A127" s="151">
        <v>44006</v>
      </c>
      <c r="B127" s="152">
        <v>0.23000000000001819</v>
      </c>
      <c r="C127" s="152">
        <v>-0.10999999999999943</v>
      </c>
      <c r="D127" s="152">
        <v>-0.45140000000000668</v>
      </c>
    </row>
    <row r="128" spans="1:4" s="152" customFormat="1" x14ac:dyDescent="0.25">
      <c r="A128" s="151">
        <v>44007</v>
      </c>
      <c r="B128" s="152">
        <v>0.38999999999998636</v>
      </c>
      <c r="C128" s="152">
        <v>0.21000000000000796</v>
      </c>
      <c r="D128" s="152">
        <v>-9.3099999999992633E-2</v>
      </c>
    </row>
    <row r="129" spans="1:4" s="152" customFormat="1" x14ac:dyDescent="0.25">
      <c r="A129" s="151">
        <v>44008</v>
      </c>
      <c r="B129" s="152">
        <v>0.12000000000000455</v>
      </c>
      <c r="C129" s="152">
        <v>-0.29999999999999716</v>
      </c>
      <c r="D129" s="152">
        <v>-0.66009999999999991</v>
      </c>
    </row>
    <row r="130" spans="1:4" s="152" customFormat="1" x14ac:dyDescent="0.25">
      <c r="A130" s="151">
        <v>44011</v>
      </c>
      <c r="B130" s="152">
        <v>0.77000000000001023</v>
      </c>
      <c r="C130" s="152">
        <v>-0.40000000000000568</v>
      </c>
      <c r="D130" s="152">
        <v>-0.8516000000000048</v>
      </c>
    </row>
    <row r="131" spans="1:4" s="152" customFormat="1" x14ac:dyDescent="0.25">
      <c r="A131" s="151">
        <v>44012</v>
      </c>
      <c r="B131" s="152">
        <v>0.93999999999999773</v>
      </c>
      <c r="C131" s="152">
        <v>0.32999999999999829</v>
      </c>
      <c r="D131" s="152">
        <v>9.4899999999995543E-2</v>
      </c>
    </row>
    <row r="132" spans="1:4" s="152" customFormat="1" x14ac:dyDescent="0.25">
      <c r="A132" s="151">
        <v>44013</v>
      </c>
      <c r="B132" s="152">
        <v>1.1399999999999864</v>
      </c>
      <c r="C132" s="152">
        <v>0.29000000000000625</v>
      </c>
      <c r="D132" s="152">
        <v>4.0900000000007708E-2</v>
      </c>
    </row>
    <row r="133" spans="1:4" s="152" customFormat="1" x14ac:dyDescent="0.25">
      <c r="A133" s="151">
        <v>44014</v>
      </c>
      <c r="B133" s="152">
        <v>0.71999999999999886</v>
      </c>
      <c r="C133" s="152">
        <v>0.44999999999998863</v>
      </c>
      <c r="D133" s="152">
        <v>0.16280000000000427</v>
      </c>
    </row>
    <row r="134" spans="1:4" s="152" customFormat="1" x14ac:dyDescent="0.25">
      <c r="A134" s="151">
        <v>44018</v>
      </c>
      <c r="B134" s="152">
        <v>0.71000000000000796</v>
      </c>
      <c r="C134" s="152">
        <v>0.59999999999999432</v>
      </c>
      <c r="D134" s="152">
        <v>0.34049999999999159</v>
      </c>
    </row>
    <row r="135" spans="1:4" s="152" customFormat="1" x14ac:dyDescent="0.25">
      <c r="A135" s="151">
        <v>44019</v>
      </c>
      <c r="B135" s="152">
        <v>0.49000000000000909</v>
      </c>
      <c r="C135" s="152">
        <v>1.9999999999996021E-2</v>
      </c>
      <c r="D135" s="152">
        <v>-0.29600000000000648</v>
      </c>
    </row>
    <row r="136" spans="1:4" s="152" customFormat="1" x14ac:dyDescent="0.25">
      <c r="A136" s="151">
        <v>44020</v>
      </c>
      <c r="B136" s="152">
        <v>0.36000000000001364</v>
      </c>
      <c r="C136" s="152">
        <v>0.29999999999999716</v>
      </c>
      <c r="D136" s="152">
        <v>7.7599999999989677E-2</v>
      </c>
    </row>
    <row r="137" spans="1:4" s="152" customFormat="1" x14ac:dyDescent="0.25">
      <c r="A137" s="151">
        <v>44021</v>
      </c>
      <c r="B137" s="152">
        <v>0.46999999999999886</v>
      </c>
      <c r="C137" s="152">
        <v>0.22999999999998977</v>
      </c>
      <c r="D137" s="152">
        <v>-9.6000000000003638E-2</v>
      </c>
    </row>
    <row r="138" spans="1:4" s="152" customFormat="1" x14ac:dyDescent="0.25">
      <c r="A138" s="151">
        <v>44022</v>
      </c>
      <c r="B138" s="152">
        <v>0.64000000000001478</v>
      </c>
      <c r="C138" s="152">
        <v>0.55999999999998806</v>
      </c>
      <c r="D138" s="152">
        <v>0.26049999999999329</v>
      </c>
    </row>
    <row r="139" spans="1:4" s="152" customFormat="1" x14ac:dyDescent="0.25">
      <c r="A139" s="151">
        <v>44025</v>
      </c>
      <c r="B139" s="152">
        <v>4.9999999999982947E-2</v>
      </c>
      <c r="C139" s="152">
        <v>-0.17999999999999261</v>
      </c>
      <c r="D139" s="152">
        <v>-0.61869999999998981</v>
      </c>
    </row>
    <row r="140" spans="1:4" s="152" customFormat="1" x14ac:dyDescent="0.25">
      <c r="A140" s="151">
        <v>44026</v>
      </c>
      <c r="B140" s="152">
        <v>0.56000000000000227</v>
      </c>
      <c r="C140" s="152">
        <v>0.56999999999999318</v>
      </c>
      <c r="D140" s="152">
        <v>0.45120000000000005</v>
      </c>
    </row>
    <row r="141" spans="1:4" s="152" customFormat="1" x14ac:dyDescent="0.25">
      <c r="A141" s="151">
        <v>44027</v>
      </c>
      <c r="B141" s="152">
        <v>0.59999999999999432</v>
      </c>
      <c r="C141" s="152">
        <v>0.56999999999999318</v>
      </c>
      <c r="D141" s="152">
        <v>0.46940000000000737</v>
      </c>
    </row>
    <row r="142" spans="1:4" s="152" customFormat="1" x14ac:dyDescent="0.25">
      <c r="A142" s="151">
        <v>44028</v>
      </c>
      <c r="B142" s="152">
        <v>0.58999999999997499</v>
      </c>
      <c r="C142" s="152">
        <v>0.5</v>
      </c>
      <c r="D142" s="152">
        <v>0.36319999999999197</v>
      </c>
    </row>
    <row r="143" spans="1:4" s="152" customFormat="1" x14ac:dyDescent="0.25">
      <c r="A143" s="151">
        <v>44029</v>
      </c>
      <c r="B143" s="152">
        <v>0.91999999999998749</v>
      </c>
      <c r="C143" s="152">
        <v>0.60999999999999943</v>
      </c>
      <c r="D143" s="152">
        <v>0.56210000000000093</v>
      </c>
    </row>
    <row r="144" spans="1:4" s="152" customFormat="1" x14ac:dyDescent="0.25">
      <c r="A144" s="151">
        <v>44032</v>
      </c>
      <c r="B144" s="152">
        <v>0.87999999999999545</v>
      </c>
      <c r="C144" s="152">
        <v>0.71999999999999886</v>
      </c>
      <c r="D144" s="152">
        <v>0.66129999999999711</v>
      </c>
    </row>
    <row r="145" spans="1:4" s="152" customFormat="1" x14ac:dyDescent="0.25">
      <c r="A145" s="151">
        <v>44033</v>
      </c>
      <c r="B145" s="152">
        <v>0.47999999999998977</v>
      </c>
      <c r="C145" s="152">
        <v>0.54999999999999716</v>
      </c>
      <c r="D145" s="152">
        <v>0.40640000000000498</v>
      </c>
    </row>
    <row r="146" spans="1:4" s="152" customFormat="1" x14ac:dyDescent="0.25">
      <c r="A146" s="151">
        <v>44034</v>
      </c>
      <c r="B146" s="152">
        <v>0.5700000000000216</v>
      </c>
      <c r="C146" s="152">
        <v>0.48999999999999488</v>
      </c>
      <c r="D146" s="152">
        <v>0.39639999999999986</v>
      </c>
    </row>
    <row r="147" spans="1:4" s="152" customFormat="1" x14ac:dyDescent="0.25">
      <c r="A147" s="151">
        <v>44035</v>
      </c>
      <c r="B147" s="152">
        <v>0.37000000000000455</v>
      </c>
      <c r="C147" s="152">
        <v>0.34999999999999432</v>
      </c>
      <c r="D147" s="152">
        <v>0.15670000000000073</v>
      </c>
    </row>
    <row r="148" spans="1:4" s="152" customFormat="1" x14ac:dyDescent="0.25">
      <c r="A148" s="151">
        <v>44036</v>
      </c>
      <c r="B148" s="152">
        <v>0.30000000000001137</v>
      </c>
      <c r="C148" s="152">
        <v>0.43999999999999773</v>
      </c>
      <c r="D148" s="152">
        <v>0.23170000000000357</v>
      </c>
    </row>
    <row r="149" spans="1:4" s="152" customFormat="1" x14ac:dyDescent="0.25">
      <c r="A149" s="151">
        <v>44039</v>
      </c>
      <c r="B149" s="152">
        <v>0.18999999999999773</v>
      </c>
      <c r="C149" s="152">
        <v>0.53000000000000114</v>
      </c>
      <c r="D149" s="152">
        <v>0.47879999999999256</v>
      </c>
    </row>
    <row r="150" spans="1:4" s="152" customFormat="1" x14ac:dyDescent="0.25">
      <c r="A150" s="151">
        <v>44040</v>
      </c>
      <c r="B150" s="152">
        <v>-3.0000000000001137E-2</v>
      </c>
      <c r="C150" s="152">
        <v>0.31999999999999318</v>
      </c>
      <c r="D150" s="152">
        <v>0.17980000000000018</v>
      </c>
    </row>
    <row r="151" spans="1:4" s="152" customFormat="1" x14ac:dyDescent="0.25">
      <c r="A151" s="151">
        <v>44041</v>
      </c>
      <c r="B151" s="152">
        <v>0.78000000000000114</v>
      </c>
      <c r="C151" s="152">
        <v>0.53999999999999204</v>
      </c>
      <c r="D151" s="152">
        <v>0.43410000000000082</v>
      </c>
    </row>
    <row r="152" spans="1:4" s="152" customFormat="1" x14ac:dyDescent="0.25">
      <c r="A152" s="151">
        <v>44042</v>
      </c>
      <c r="B152" s="152">
        <v>0.31000000000000227</v>
      </c>
      <c r="C152" s="152">
        <v>0.57999999999999829</v>
      </c>
      <c r="D152" s="152">
        <v>0.5572000000000088</v>
      </c>
    </row>
    <row r="153" spans="1:4" s="152" customFormat="1" x14ac:dyDescent="0.25">
      <c r="A153" s="151">
        <v>44043</v>
      </c>
      <c r="B153" s="152">
        <v>0.35999999999998522</v>
      </c>
      <c r="C153" s="152">
        <v>0.60999999999999943</v>
      </c>
      <c r="D153" s="152">
        <v>0.56159999999999854</v>
      </c>
    </row>
    <row r="154" spans="1:4" s="152" customFormat="1" x14ac:dyDescent="0.25">
      <c r="A154" s="151">
        <v>44046</v>
      </c>
      <c r="B154" s="152">
        <v>0.78000000000000114</v>
      </c>
      <c r="C154" s="152">
        <v>0.42999999999999261</v>
      </c>
      <c r="D154" s="152">
        <v>0.35020000000000095</v>
      </c>
    </row>
    <row r="155" spans="1:4" s="152" customFormat="1" x14ac:dyDescent="0.25">
      <c r="A155" s="151">
        <v>44047</v>
      </c>
      <c r="B155" s="152">
        <v>0.58000000000001251</v>
      </c>
      <c r="C155" s="152">
        <v>0.42000000000000171</v>
      </c>
      <c r="D155" s="152">
        <v>0.41259999999999764</v>
      </c>
    </row>
    <row r="156" spans="1:4" s="152" customFormat="1" x14ac:dyDescent="0.25">
      <c r="A156" s="151">
        <v>44048</v>
      </c>
      <c r="B156" s="152">
        <v>0.39000000000001478</v>
      </c>
      <c r="C156" s="152">
        <v>0.35999999999999943</v>
      </c>
      <c r="D156" s="152">
        <v>0.26720000000000255</v>
      </c>
    </row>
    <row r="157" spans="1:4" s="152" customFormat="1" x14ac:dyDescent="0.25">
      <c r="A157" s="151">
        <v>44049</v>
      </c>
      <c r="B157" s="152">
        <v>0.64000000000001478</v>
      </c>
      <c r="C157" s="152">
        <v>0.56000000000000227</v>
      </c>
      <c r="D157" s="152">
        <v>0.43019999999999925</v>
      </c>
    </row>
    <row r="158" spans="1:4" s="152" customFormat="1" x14ac:dyDescent="0.25">
      <c r="A158" s="151">
        <v>44050</v>
      </c>
      <c r="B158" s="152">
        <v>0.4299999999999784</v>
      </c>
      <c r="C158" s="152">
        <v>0.34000000000000341</v>
      </c>
      <c r="D158" s="152">
        <v>0.25749999999999318</v>
      </c>
    </row>
    <row r="159" spans="1:4" s="152" customFormat="1" x14ac:dyDescent="0.25">
      <c r="A159" s="151">
        <v>44053</v>
      </c>
      <c r="B159" s="152">
        <v>0.24000000000000909</v>
      </c>
      <c r="C159" s="152">
        <v>0.39000000000000057</v>
      </c>
      <c r="D159" s="152">
        <v>0.22150000000000603</v>
      </c>
    </row>
    <row r="160" spans="1:4" s="152" customFormat="1" x14ac:dyDescent="0.25">
      <c r="A160" s="151">
        <v>44054</v>
      </c>
      <c r="B160" s="152">
        <v>0.45000000000001705</v>
      </c>
      <c r="C160" s="152">
        <v>-0.43999999999999773</v>
      </c>
      <c r="D160" s="152">
        <v>-0.7663999999999902</v>
      </c>
    </row>
    <row r="161" spans="1:4" s="152" customFormat="1" x14ac:dyDescent="0.25">
      <c r="A161" s="151">
        <v>44055</v>
      </c>
      <c r="B161" s="152">
        <v>0.28999999999999204</v>
      </c>
      <c r="C161" s="152">
        <v>-0.28000000000000114</v>
      </c>
      <c r="D161" s="152">
        <v>-0.34439999999999316</v>
      </c>
    </row>
    <row r="162" spans="1:4" s="152" customFormat="1" x14ac:dyDescent="0.25">
      <c r="A162" s="151">
        <v>44056</v>
      </c>
      <c r="B162" s="152">
        <v>-8.0000000000012506E-2</v>
      </c>
      <c r="C162" s="152">
        <v>-0.28999999999999204</v>
      </c>
      <c r="D162" s="152">
        <v>-0.5730000000000075</v>
      </c>
    </row>
    <row r="163" spans="1:4" s="152" customFormat="1" x14ac:dyDescent="0.25">
      <c r="A163" s="151">
        <v>44057</v>
      </c>
      <c r="B163" s="152">
        <v>-0.21000000000000796</v>
      </c>
      <c r="C163" s="152">
        <v>-0.20000000000000284</v>
      </c>
      <c r="D163" s="152">
        <v>-0.52150000000000318</v>
      </c>
    </row>
    <row r="164" spans="1:4" s="152" customFormat="1" x14ac:dyDescent="0.25">
      <c r="A164" s="151">
        <v>44060</v>
      </c>
      <c r="B164" s="152">
        <v>7.9999999999984084E-2</v>
      </c>
      <c r="C164" s="152">
        <v>0.34000000000000341</v>
      </c>
      <c r="D164" s="152">
        <v>0.26739999999999498</v>
      </c>
    </row>
    <row r="165" spans="1:4" s="152" customFormat="1" x14ac:dyDescent="0.25">
      <c r="A165" s="151">
        <v>44061</v>
      </c>
      <c r="B165" s="152">
        <v>0.49000000000000909</v>
      </c>
      <c r="C165" s="152">
        <v>0.41999999999998749</v>
      </c>
      <c r="D165" s="152">
        <v>0.23069999999999879</v>
      </c>
    </row>
    <row r="166" spans="1:4" s="152" customFormat="1" x14ac:dyDescent="0.25">
      <c r="A166" s="151">
        <v>44062</v>
      </c>
      <c r="B166" s="152">
        <v>0.21999999999999886</v>
      </c>
      <c r="C166" s="152">
        <v>0.15000000000000568</v>
      </c>
      <c r="D166" s="152">
        <v>-0.22070000000000789</v>
      </c>
    </row>
    <row r="167" spans="1:4" s="152" customFormat="1" x14ac:dyDescent="0.25">
      <c r="A167" s="151">
        <v>44063</v>
      </c>
      <c r="B167" s="152">
        <v>0.36999999999997613</v>
      </c>
      <c r="C167" s="152">
        <v>0.45999999999999375</v>
      </c>
      <c r="D167" s="152">
        <v>0.26200000000000045</v>
      </c>
    </row>
    <row r="168" spans="1:4" s="152" customFormat="1" x14ac:dyDescent="0.25">
      <c r="A168" s="151">
        <v>44064</v>
      </c>
      <c r="B168" s="152">
        <v>0.45999999999997954</v>
      </c>
      <c r="C168" s="152">
        <v>0.42999999999999261</v>
      </c>
      <c r="D168" s="152">
        <v>0.17519999999998959</v>
      </c>
    </row>
    <row r="169" spans="1:4" s="152" customFormat="1" x14ac:dyDescent="0.25">
      <c r="A169" s="151">
        <v>44067</v>
      </c>
      <c r="B169" s="152">
        <v>0.11000000000001364</v>
      </c>
      <c r="C169" s="152">
        <v>0.60999999999999943</v>
      </c>
      <c r="D169" s="152">
        <v>0.48430000000000462</v>
      </c>
    </row>
    <row r="170" spans="1:4" s="152" customFormat="1" x14ac:dyDescent="0.25">
      <c r="A170" s="151">
        <v>44068</v>
      </c>
      <c r="B170" s="152">
        <v>-1.999999999998181E-2</v>
      </c>
      <c r="C170" s="152">
        <v>0.45999999999999375</v>
      </c>
      <c r="D170" s="152">
        <v>0.35150000000000148</v>
      </c>
    </row>
    <row r="171" spans="1:4" s="152" customFormat="1" x14ac:dyDescent="0.25">
      <c r="A171" s="151">
        <v>44069</v>
      </c>
      <c r="B171" s="152">
        <v>0.35999999999998522</v>
      </c>
      <c r="C171" s="152">
        <v>0.37999999999999545</v>
      </c>
      <c r="D171" s="152">
        <v>0.30169999999999675</v>
      </c>
    </row>
    <row r="172" spans="1:4" s="152" customFormat="1" x14ac:dyDescent="0.25">
      <c r="A172" s="151">
        <v>44070</v>
      </c>
      <c r="B172" s="152">
        <v>0.21999999999999886</v>
      </c>
      <c r="C172" s="152">
        <v>0.14999999999999147</v>
      </c>
      <c r="D172" s="152">
        <v>2.8099999999994907E-2</v>
      </c>
    </row>
    <row r="173" spans="1:4" s="152" customFormat="1" x14ac:dyDescent="0.25">
      <c r="A173" s="151">
        <v>44071</v>
      </c>
      <c r="B173" s="152">
        <v>0.46000000000000796</v>
      </c>
      <c r="C173" s="152">
        <v>0.15000000000000568</v>
      </c>
      <c r="D173" s="152">
        <v>-5.2099999999995816E-2</v>
      </c>
    </row>
    <row r="174" spans="1:4" s="152" customFormat="1" x14ac:dyDescent="0.25">
      <c r="A174" s="151">
        <v>44074</v>
      </c>
      <c r="B174" s="152">
        <v>0.46999999999999886</v>
      </c>
      <c r="C174" s="152">
        <v>-1.0000000000005116E-2</v>
      </c>
      <c r="D174" s="152">
        <v>-0.11830000000000496</v>
      </c>
    </row>
    <row r="175" spans="1:4" s="152" customFormat="1" x14ac:dyDescent="0.25">
      <c r="A175" s="151">
        <v>44075</v>
      </c>
      <c r="B175" s="152">
        <v>0.59000000000000341</v>
      </c>
      <c r="C175" s="152">
        <v>0.38000000000000966</v>
      </c>
      <c r="D175" s="152">
        <v>0.32659999999999911</v>
      </c>
    </row>
    <row r="176" spans="1:4" s="152" customFormat="1" x14ac:dyDescent="0.25">
      <c r="A176" s="151">
        <v>44076</v>
      </c>
      <c r="B176" s="152">
        <v>0.31999999999999318</v>
      </c>
      <c r="C176" s="152">
        <v>0.32999999999999829</v>
      </c>
      <c r="D176" s="152">
        <v>0.33689999999999998</v>
      </c>
    </row>
    <row r="177" spans="1:4" s="152" customFormat="1" x14ac:dyDescent="0.25">
      <c r="A177" s="151">
        <v>44077</v>
      </c>
      <c r="B177" s="152">
        <v>-0.10999999999998522</v>
      </c>
      <c r="C177" s="152">
        <v>-7.000000000000739E-2</v>
      </c>
      <c r="D177" s="152">
        <v>-0.18189999999999884</v>
      </c>
    </row>
    <row r="178" spans="1:4" s="152" customFormat="1" x14ac:dyDescent="0.25">
      <c r="A178" s="151">
        <v>44078</v>
      </c>
      <c r="B178" s="152">
        <v>0.16999999999998749</v>
      </c>
      <c r="C178" s="152">
        <v>-4.0000000000006253E-2</v>
      </c>
      <c r="D178" s="152">
        <v>-0.20810000000000173</v>
      </c>
    </row>
    <row r="179" spans="1:4" s="152" customFormat="1" x14ac:dyDescent="0.25">
      <c r="A179" s="151">
        <v>44082</v>
      </c>
      <c r="B179" s="152">
        <v>0.15000000000000568</v>
      </c>
      <c r="C179" s="152">
        <v>-0.20000000000000284</v>
      </c>
      <c r="D179" s="152">
        <v>-0.52240000000000464</v>
      </c>
    </row>
    <row r="180" spans="1:4" s="152" customFormat="1" x14ac:dyDescent="0.25">
      <c r="A180" s="151">
        <v>44083</v>
      </c>
      <c r="B180" s="152">
        <v>0.45999999999997954</v>
      </c>
      <c r="C180" s="152">
        <v>0.31000000000000227</v>
      </c>
      <c r="D180" s="152">
        <v>0.13110000000000355</v>
      </c>
    </row>
    <row r="181" spans="1:4" s="152" customFormat="1" x14ac:dyDescent="0.25">
      <c r="A181" s="151">
        <v>44084</v>
      </c>
      <c r="B181" s="152">
        <v>0.20000000000001705</v>
      </c>
      <c r="C181" s="152">
        <v>-0.10999999999999943</v>
      </c>
      <c r="D181" s="152">
        <v>-0.27490000000000236</v>
      </c>
    </row>
    <row r="182" spans="1:4" s="152" customFormat="1" x14ac:dyDescent="0.25">
      <c r="A182" s="151">
        <v>44085</v>
      </c>
      <c r="B182" s="152">
        <v>6.0000000000002274E-2</v>
      </c>
      <c r="C182" s="152">
        <v>0.12000000000000455</v>
      </c>
      <c r="D182" s="152">
        <v>1.9100000000008777E-2</v>
      </c>
    </row>
    <row r="183" spans="1:4" s="152" customFormat="1" x14ac:dyDescent="0.25">
      <c r="A183" s="151">
        <v>44088</v>
      </c>
      <c r="B183" s="152">
        <v>0.18000000000000682</v>
      </c>
      <c r="C183" s="152">
        <v>-1.0000000000005116E-2</v>
      </c>
      <c r="D183" s="152">
        <v>-0.1115999999999957</v>
      </c>
    </row>
    <row r="184" spans="1:4" s="152" customFormat="1" x14ac:dyDescent="0.25">
      <c r="A184" s="151">
        <v>44089</v>
      </c>
      <c r="B184" s="152">
        <v>0.38000000000002387</v>
      </c>
      <c r="C184" s="152">
        <v>0.15000000000000568</v>
      </c>
      <c r="D184" s="152">
        <v>3.2600000000002183E-2</v>
      </c>
    </row>
    <row r="185" spans="1:4" s="152" customFormat="1" x14ac:dyDescent="0.25">
      <c r="A185" s="151">
        <v>44090</v>
      </c>
      <c r="B185" s="152">
        <v>0.44999999999998863</v>
      </c>
      <c r="C185" s="152">
        <v>2.0000000000010232E-2</v>
      </c>
      <c r="D185" s="152">
        <v>-0.13190000000000168</v>
      </c>
    </row>
    <row r="186" spans="1:4" s="152" customFormat="1" x14ac:dyDescent="0.25">
      <c r="A186" s="151">
        <v>44091</v>
      </c>
      <c r="B186" s="152">
        <v>0.14999999999997726</v>
      </c>
      <c r="C186" s="152">
        <v>3.0000000000001137E-2</v>
      </c>
      <c r="D186" s="152">
        <v>1.5999999999991132E-2</v>
      </c>
    </row>
    <row r="187" spans="1:4" s="152" customFormat="1" x14ac:dyDescent="0.25">
      <c r="A187" s="151">
        <v>44092</v>
      </c>
      <c r="B187" s="152">
        <v>0.20999999999997954</v>
      </c>
      <c r="C187" s="152">
        <v>-0.12999999999999545</v>
      </c>
      <c r="D187" s="152">
        <v>-0.26120000000000232</v>
      </c>
    </row>
    <row r="188" spans="1:4" s="152" customFormat="1" x14ac:dyDescent="0.25">
      <c r="A188" s="151">
        <v>44095</v>
      </c>
      <c r="B188" s="152">
        <v>0.31000000000000227</v>
      </c>
      <c r="C188" s="152">
        <v>-0.20999999999999375</v>
      </c>
      <c r="D188" s="152">
        <v>-0.4018999999999977</v>
      </c>
    </row>
    <row r="189" spans="1:4" s="152" customFormat="1" x14ac:dyDescent="0.25">
      <c r="A189" s="151">
        <v>44096</v>
      </c>
      <c r="B189" s="152">
        <v>0.18999999999999773</v>
      </c>
      <c r="C189" s="152">
        <v>0.25</v>
      </c>
      <c r="D189" s="152">
        <v>0.18019999999999925</v>
      </c>
    </row>
    <row r="190" spans="1:4" s="152" customFormat="1" x14ac:dyDescent="0.25">
      <c r="A190" s="151">
        <v>44097</v>
      </c>
      <c r="B190" s="152">
        <v>-0.41000000000002501</v>
      </c>
      <c r="C190" s="152">
        <v>-0.43000000000000682</v>
      </c>
      <c r="D190" s="152">
        <v>-0.61119999999999663</v>
      </c>
    </row>
    <row r="191" spans="1:4" s="152" customFormat="1" x14ac:dyDescent="0.25">
      <c r="A191" s="151">
        <v>44098</v>
      </c>
      <c r="B191" s="152">
        <v>-0.33999999999997499</v>
      </c>
      <c r="C191" s="152">
        <v>9.9999999999994316E-2</v>
      </c>
      <c r="D191" s="152">
        <v>-0.1594999999999942</v>
      </c>
    </row>
    <row r="192" spans="1:4" s="152" customFormat="1" x14ac:dyDescent="0.25">
      <c r="A192" s="151">
        <v>44099</v>
      </c>
      <c r="B192" s="152">
        <v>6.9999999999993179E-2</v>
      </c>
      <c r="C192" s="152">
        <v>-3.0000000000001137E-2</v>
      </c>
      <c r="D192" s="152">
        <v>-0.23829999999999529</v>
      </c>
    </row>
    <row r="193" spans="1:4" s="152" customFormat="1" x14ac:dyDescent="0.25">
      <c r="A193" s="151">
        <v>44102</v>
      </c>
      <c r="B193" s="152">
        <v>0.59999999999999432</v>
      </c>
      <c r="C193" s="152">
        <v>0.15999999999999659</v>
      </c>
      <c r="D193" s="152">
        <v>0.120900000000006</v>
      </c>
    </row>
    <row r="194" spans="1:4" s="152" customFormat="1" x14ac:dyDescent="0.25">
      <c r="A194" s="151">
        <v>44103</v>
      </c>
      <c r="B194" s="152">
        <v>4.9999999999982947E-2</v>
      </c>
      <c r="C194" s="152">
        <v>0.15999999999999659</v>
      </c>
      <c r="D194" s="152">
        <v>4.8199999999994247E-2</v>
      </c>
    </row>
    <row r="195" spans="1:4" s="152" customFormat="1" x14ac:dyDescent="0.25">
      <c r="A195" s="151">
        <v>44104</v>
      </c>
      <c r="B195" s="152">
        <v>0.29000000000002046</v>
      </c>
      <c r="C195" s="152">
        <v>0.23000000000000398</v>
      </c>
      <c r="D195" s="152">
        <v>9.3599999999995021E-2</v>
      </c>
    </row>
    <row r="196" spans="1:4" s="152" customFormat="1" x14ac:dyDescent="0.25">
      <c r="A196" s="151">
        <v>44105</v>
      </c>
      <c r="B196" s="152">
        <v>0.45999999999997954</v>
      </c>
      <c r="C196" s="152">
        <v>0.34999999999999432</v>
      </c>
      <c r="D196" s="152">
        <v>0.24450000000000216</v>
      </c>
    </row>
    <row r="197" spans="1:4" s="152" customFormat="1" x14ac:dyDescent="0.25">
      <c r="A197" s="151">
        <v>44106</v>
      </c>
      <c r="B197" s="152">
        <v>0.74000000000000909</v>
      </c>
      <c r="C197" s="152">
        <v>0.42999999999999261</v>
      </c>
      <c r="D197" s="152">
        <v>0.16089999999999804</v>
      </c>
    </row>
    <row r="198" spans="1:4" s="152" customFormat="1" x14ac:dyDescent="0.25">
      <c r="A198" s="151">
        <v>44109</v>
      </c>
      <c r="B198" s="152">
        <v>0.65000000000000568</v>
      </c>
      <c r="C198" s="152">
        <v>0.66999999999998749</v>
      </c>
      <c r="D198" s="152">
        <v>0.444500000000005</v>
      </c>
    </row>
    <row r="199" spans="1:4" s="152" customFormat="1" x14ac:dyDescent="0.25">
      <c r="A199" s="151">
        <v>44110</v>
      </c>
      <c r="B199" s="152">
        <v>-0.24000000000000909</v>
      </c>
      <c r="C199" s="152">
        <v>0.12999999999999545</v>
      </c>
      <c r="D199" s="152">
        <v>-0.19339999999999691</v>
      </c>
    </row>
    <row r="200" spans="1:4" s="152" customFormat="1" x14ac:dyDescent="0.25">
      <c r="A200" s="151">
        <v>44111</v>
      </c>
      <c r="B200" s="152">
        <v>0.28999999999999204</v>
      </c>
      <c r="C200" s="152">
        <v>0.35999999999999943</v>
      </c>
      <c r="D200" s="152">
        <v>0.13049999999999784</v>
      </c>
    </row>
    <row r="201" spans="1:4" s="152" customFormat="1" x14ac:dyDescent="0.25">
      <c r="A201" s="151">
        <v>44112</v>
      </c>
      <c r="B201" s="152">
        <v>0.21999999999999886</v>
      </c>
      <c r="C201" s="152">
        <v>0.35000000000000853</v>
      </c>
      <c r="D201" s="152">
        <v>0.26779999999999404</v>
      </c>
    </row>
    <row r="202" spans="1:4" s="152" customFormat="1" x14ac:dyDescent="0.25">
      <c r="A202" s="151">
        <v>44113</v>
      </c>
      <c r="B202" s="152">
        <v>0.51000000000001933</v>
      </c>
      <c r="C202" s="152">
        <v>0.45000000000000284</v>
      </c>
      <c r="D202" s="152">
        <v>0.23190000000001021</v>
      </c>
    </row>
    <row r="203" spans="1:4" s="152" customFormat="1" x14ac:dyDescent="0.25">
      <c r="A203" s="151">
        <v>44116</v>
      </c>
      <c r="B203" s="152">
        <v>1.25</v>
      </c>
      <c r="C203" s="152">
        <v>0.8399999999999892</v>
      </c>
      <c r="D203" s="152">
        <v>0.81189999999999429</v>
      </c>
    </row>
    <row r="204" spans="1:4" s="152" customFormat="1" x14ac:dyDescent="0.25">
      <c r="A204" s="151">
        <v>44117</v>
      </c>
      <c r="B204" s="152">
        <v>0.34000000000000341</v>
      </c>
      <c r="C204" s="152">
        <v>0.31999999999999318</v>
      </c>
      <c r="D204" s="152">
        <v>0.205600000000004</v>
      </c>
    </row>
    <row r="205" spans="1:4" s="152" customFormat="1" x14ac:dyDescent="0.25">
      <c r="A205" s="151">
        <v>44118</v>
      </c>
      <c r="B205" s="152">
        <v>0.49000000000000909</v>
      </c>
      <c r="C205" s="152">
        <v>0.15000000000000568</v>
      </c>
      <c r="D205" s="152">
        <v>1.6900000000006798E-2</v>
      </c>
    </row>
    <row r="206" spans="1:4" s="152" customFormat="1" x14ac:dyDescent="0.25">
      <c r="A206" s="151">
        <v>44119</v>
      </c>
      <c r="B206" s="152">
        <v>0.62000000000000455</v>
      </c>
      <c r="C206" s="152">
        <v>0.38000000000000966</v>
      </c>
      <c r="D206" s="152">
        <v>0.26829999999999643</v>
      </c>
    </row>
    <row r="207" spans="1:4" s="152" customFormat="1" x14ac:dyDescent="0.25">
      <c r="A207" s="151">
        <v>44120</v>
      </c>
      <c r="B207" s="152">
        <v>0.27000000000001023</v>
      </c>
      <c r="C207" s="152">
        <v>0.12999999999999545</v>
      </c>
      <c r="D207" s="152">
        <v>-0.11269999999998959</v>
      </c>
    </row>
    <row r="208" spans="1:4" s="152" customFormat="1" x14ac:dyDescent="0.25">
      <c r="A208" s="151">
        <v>44123</v>
      </c>
      <c r="B208" s="152">
        <v>0.13000000000002387</v>
      </c>
      <c r="C208" s="152">
        <v>-0.23999999999999488</v>
      </c>
      <c r="D208" s="152">
        <v>-0.39969999999999573</v>
      </c>
    </row>
    <row r="209" spans="1:4" s="152" customFormat="1" x14ac:dyDescent="0.25">
      <c r="A209" s="151">
        <v>44124</v>
      </c>
      <c r="B209" s="152">
        <v>0.40000000000000568</v>
      </c>
      <c r="C209" s="152">
        <v>3.0000000000001137E-2</v>
      </c>
      <c r="D209" s="152">
        <v>-6.4799999999991087E-2</v>
      </c>
    </row>
    <row r="210" spans="1:4" s="152" customFormat="1" x14ac:dyDescent="0.25">
      <c r="A210" s="151">
        <v>44125</v>
      </c>
      <c r="B210" s="152">
        <v>0.28000000000000114</v>
      </c>
      <c r="C210" s="152">
        <v>5.0000000000011369E-2</v>
      </c>
      <c r="D210" s="152">
        <v>-5.2700000000001523E-2</v>
      </c>
    </row>
    <row r="211" spans="1:4" s="152" customFormat="1" x14ac:dyDescent="0.25">
      <c r="A211" s="151">
        <v>44126</v>
      </c>
      <c r="B211" s="152">
        <v>0.31000000000000227</v>
      </c>
      <c r="C211" s="152">
        <v>0.22999999999998977</v>
      </c>
      <c r="D211" s="152">
        <v>0.14130000000000109</v>
      </c>
    </row>
    <row r="212" spans="1:4" s="152" customFormat="1" x14ac:dyDescent="0.25">
      <c r="A212" s="151">
        <v>44127</v>
      </c>
      <c r="B212" s="152">
        <v>0.36000000000001364</v>
      </c>
      <c r="C212" s="152">
        <v>0.30000000000001137</v>
      </c>
      <c r="D212" s="152">
        <v>0.15480000000000871</v>
      </c>
    </row>
    <row r="213" spans="1:4" s="152" customFormat="1" x14ac:dyDescent="0.25">
      <c r="A213" s="151">
        <v>44130</v>
      </c>
      <c r="B213" s="152">
        <v>0.33000000000001251</v>
      </c>
      <c r="C213" s="152">
        <v>-0.17000000000000171</v>
      </c>
      <c r="D213" s="152">
        <v>-0.31180000000000518</v>
      </c>
    </row>
    <row r="214" spans="1:4" s="152" customFormat="1" x14ac:dyDescent="0.25">
      <c r="A214" s="151">
        <v>44131</v>
      </c>
      <c r="B214" s="152">
        <v>0.4299999999999784</v>
      </c>
      <c r="C214" s="152">
        <v>-3.0000000000001137E-2</v>
      </c>
      <c r="D214" s="152">
        <v>-0.1285000000000025</v>
      </c>
    </row>
    <row r="215" spans="1:4" s="152" customFormat="1" x14ac:dyDescent="0.25">
      <c r="A215" s="151">
        <v>44132</v>
      </c>
      <c r="B215" s="152">
        <v>0.12000000000000455</v>
      </c>
      <c r="C215" s="152">
        <v>-0.10999999999999943</v>
      </c>
      <c r="D215" s="152">
        <v>-0.28419999999999845</v>
      </c>
    </row>
    <row r="216" spans="1:4" s="152" customFormat="1" x14ac:dyDescent="0.25">
      <c r="A216" s="151">
        <v>44133</v>
      </c>
      <c r="B216" s="152">
        <v>0.40999999999999659</v>
      </c>
      <c r="C216" s="152">
        <v>0.10999999999999943</v>
      </c>
      <c r="D216" s="152">
        <v>-1.1300000000005639E-2</v>
      </c>
    </row>
    <row r="217" spans="1:4" s="152" customFormat="1" x14ac:dyDescent="0.25">
      <c r="A217" s="151">
        <v>44134</v>
      </c>
      <c r="B217" s="152">
        <v>-3.0000000000001137E-2</v>
      </c>
      <c r="C217" s="152">
        <v>0.3399999999999892</v>
      </c>
      <c r="D217" s="152">
        <v>0.23579999999999757</v>
      </c>
    </row>
    <row r="218" spans="1:4" s="152" customFormat="1" x14ac:dyDescent="0.25">
      <c r="A218" s="151">
        <v>44137</v>
      </c>
      <c r="B218" s="152">
        <v>0.12999999999999545</v>
      </c>
      <c r="C218" s="152">
        <v>0.35999999999999943</v>
      </c>
      <c r="D218" s="152">
        <v>0.21999999999999886</v>
      </c>
    </row>
    <row r="219" spans="1:4" s="152" customFormat="1" x14ac:dyDescent="0.25">
      <c r="A219" s="151">
        <v>44138</v>
      </c>
      <c r="B219" s="152">
        <v>0.34000000000000341</v>
      </c>
      <c r="C219" s="152">
        <v>0.70999999999999375</v>
      </c>
      <c r="D219" s="152">
        <v>0.72659999999999059</v>
      </c>
    </row>
    <row r="220" spans="1:4" s="152" customFormat="1" x14ac:dyDescent="0.25">
      <c r="A220" s="151">
        <v>44139</v>
      </c>
      <c r="B220" s="152">
        <v>0.66000000000002501</v>
      </c>
      <c r="C220" s="152">
        <v>0.65000000000000568</v>
      </c>
      <c r="D220" s="152">
        <v>0.66430000000001144</v>
      </c>
    </row>
    <row r="221" spans="1:4" s="152" customFormat="1" x14ac:dyDescent="0.25">
      <c r="A221" s="151">
        <v>44140</v>
      </c>
      <c r="B221" s="152">
        <v>0.58000000000001251</v>
      </c>
      <c r="C221" s="152">
        <v>0.40999999999999659</v>
      </c>
      <c r="D221" s="152">
        <v>0.40399999999999636</v>
      </c>
    </row>
    <row r="222" spans="1:4" s="152" customFormat="1" x14ac:dyDescent="0.25">
      <c r="A222" s="151">
        <v>44141</v>
      </c>
      <c r="B222" s="152">
        <v>0.37999999999999545</v>
      </c>
      <c r="C222" s="152">
        <v>0.20000000000000284</v>
      </c>
      <c r="D222" s="152">
        <v>0.10599999999999454</v>
      </c>
    </row>
    <row r="223" spans="1:4" s="152" customFormat="1" x14ac:dyDescent="0.25">
      <c r="A223" s="151">
        <v>44144</v>
      </c>
      <c r="B223" s="152">
        <v>-3.9999999999992042E-2</v>
      </c>
      <c r="C223" s="152">
        <v>-0.17000000000000171</v>
      </c>
      <c r="D223" s="152">
        <v>-0.35649999999999693</v>
      </c>
    </row>
    <row r="224" spans="1:4" s="152" customFormat="1" x14ac:dyDescent="0.25">
      <c r="A224" s="151">
        <v>44145</v>
      </c>
      <c r="B224" s="152">
        <v>-6.0000000000002274E-2</v>
      </c>
      <c r="C224" s="152">
        <v>0</v>
      </c>
      <c r="D224" s="152">
        <v>-7.0599999999998886E-2</v>
      </c>
    </row>
    <row r="225" spans="1:4" s="152" customFormat="1" x14ac:dyDescent="0.25">
      <c r="A225" s="151">
        <v>44146</v>
      </c>
      <c r="B225" s="152">
        <v>0.18000000000000682</v>
      </c>
      <c r="C225" s="152">
        <v>-3.9999999999992042E-2</v>
      </c>
      <c r="D225" s="152">
        <v>-0.25300000000000011</v>
      </c>
    </row>
    <row r="226" spans="1:4" s="152" customFormat="1" x14ac:dyDescent="0.25">
      <c r="A226" s="151">
        <v>44147</v>
      </c>
      <c r="B226" s="152">
        <v>0.10999999999998522</v>
      </c>
      <c r="C226" s="152">
        <v>-0.14999999999999147</v>
      </c>
      <c r="D226" s="152">
        <v>-0.25540000000000873</v>
      </c>
    </row>
    <row r="227" spans="1:4" s="152" customFormat="1" x14ac:dyDescent="0.25">
      <c r="A227" s="151">
        <v>44148</v>
      </c>
      <c r="B227" s="152">
        <v>0.21999999999999886</v>
      </c>
      <c r="C227" s="152">
        <v>0.14999999999999147</v>
      </c>
      <c r="D227" s="152">
        <v>4.219999999999402E-2</v>
      </c>
    </row>
    <row r="228" spans="1:4" s="152" customFormat="1" x14ac:dyDescent="0.25">
      <c r="A228" s="151">
        <v>44151</v>
      </c>
      <c r="B228" s="152">
        <v>0.51999999999998181</v>
      </c>
      <c r="C228" s="152">
        <v>0.35000000000000853</v>
      </c>
      <c r="D228" s="152">
        <v>0.33100000000000307</v>
      </c>
    </row>
    <row r="229" spans="1:4" s="152" customFormat="1" x14ac:dyDescent="0.25">
      <c r="A229" s="151">
        <v>44152</v>
      </c>
      <c r="B229" s="152">
        <v>0.41999999999998749</v>
      </c>
      <c r="C229" s="152">
        <v>0.29999999999999716</v>
      </c>
      <c r="D229" s="152">
        <v>0.2967999999999904</v>
      </c>
    </row>
    <row r="230" spans="1:4" s="152" customFormat="1" x14ac:dyDescent="0.25">
      <c r="A230" s="151">
        <v>44153</v>
      </c>
      <c r="B230" s="152">
        <v>0.36000000000001364</v>
      </c>
      <c r="C230" s="152">
        <v>-9.9999999999909051E-3</v>
      </c>
      <c r="D230" s="152">
        <v>-0.10639999999999361</v>
      </c>
    </row>
    <row r="231" spans="1:4" s="152" customFormat="1" x14ac:dyDescent="0.25">
      <c r="A231" s="151">
        <v>44154</v>
      </c>
      <c r="B231" s="152">
        <v>0.65000000000000568</v>
      </c>
      <c r="C231" s="152">
        <v>0.34999999999999432</v>
      </c>
      <c r="D231" s="152">
        <v>0.33079999999999643</v>
      </c>
    </row>
    <row r="232" spans="1:4" s="152" customFormat="1" x14ac:dyDescent="0.25">
      <c r="A232" s="151">
        <v>44155</v>
      </c>
      <c r="B232" s="152">
        <v>0.12000000000000455</v>
      </c>
      <c r="C232" s="152">
        <v>0.20000000000000284</v>
      </c>
      <c r="D232" s="152">
        <v>0.13329999999999131</v>
      </c>
    </row>
    <row r="233" spans="1:4" s="152" customFormat="1" x14ac:dyDescent="0.25">
      <c r="A233" s="151">
        <v>44158</v>
      </c>
      <c r="B233" s="152">
        <v>0.59000000000000341</v>
      </c>
      <c r="C233" s="152">
        <v>0.20000000000000284</v>
      </c>
      <c r="D233" s="152">
        <v>0.16349999999999909</v>
      </c>
    </row>
    <row r="234" spans="1:4" s="152" customFormat="1" x14ac:dyDescent="0.25">
      <c r="A234" s="151">
        <v>44159</v>
      </c>
      <c r="B234" s="152">
        <v>0.28000000000000114</v>
      </c>
      <c r="C234" s="152">
        <v>0.10999999999999943</v>
      </c>
      <c r="D234" s="152">
        <v>5.4300000000012005E-2</v>
      </c>
    </row>
    <row r="235" spans="1:4" s="152" customFormat="1" x14ac:dyDescent="0.25">
      <c r="A235" s="151">
        <v>44160</v>
      </c>
      <c r="B235" s="152">
        <v>0.40999999999999659</v>
      </c>
      <c r="C235" s="152">
        <v>8.99999999999892E-2</v>
      </c>
      <c r="D235" s="152">
        <v>9.2000000000069804E-3</v>
      </c>
    </row>
    <row r="236" spans="1:4" s="152" customFormat="1" x14ac:dyDescent="0.25">
      <c r="A236" s="151">
        <v>44162</v>
      </c>
      <c r="B236" s="152">
        <v>0.33000000000001251</v>
      </c>
      <c r="C236" s="152">
        <v>0.22999999999998977</v>
      </c>
      <c r="D236" s="152">
        <v>7.3700000000002319E-2</v>
      </c>
    </row>
    <row r="237" spans="1:4" s="152" customFormat="1" x14ac:dyDescent="0.25">
      <c r="A237" s="151">
        <v>44165</v>
      </c>
      <c r="B237" s="152">
        <v>0.56999999999999318</v>
      </c>
      <c r="C237" s="152">
        <v>8.99999999999892E-2</v>
      </c>
      <c r="D237" s="152">
        <v>-6.9599999999994111E-2</v>
      </c>
    </row>
    <row r="238" spans="1:4" s="152" customFormat="1" x14ac:dyDescent="0.25">
      <c r="A238" s="151">
        <v>44166</v>
      </c>
      <c r="B238" s="152">
        <v>0.70000000000001705</v>
      </c>
      <c r="C238" s="152">
        <v>0.12000000000000455</v>
      </c>
      <c r="D238" s="152">
        <v>0.16479999999999961</v>
      </c>
    </row>
    <row r="239" spans="1:4" s="152" customFormat="1" x14ac:dyDescent="0.25">
      <c r="A239" s="151">
        <v>44167</v>
      </c>
      <c r="B239" s="152">
        <v>0.25999999999999091</v>
      </c>
      <c r="C239" s="152">
        <v>0.25</v>
      </c>
      <c r="D239" s="152">
        <v>0.23380000000000223</v>
      </c>
    </row>
    <row r="240" spans="1:4" s="152" customFormat="1" x14ac:dyDescent="0.25">
      <c r="A240" s="151">
        <v>44168</v>
      </c>
      <c r="B240" s="152">
        <v>0.1799999999999784</v>
      </c>
      <c r="C240" s="152">
        <v>6.9999999999993179E-2</v>
      </c>
      <c r="D240" s="152">
        <v>2.6499999999998636E-2</v>
      </c>
    </row>
    <row r="241" spans="1:4" s="152" customFormat="1" x14ac:dyDescent="0.25">
      <c r="A241" s="151">
        <v>44169</v>
      </c>
      <c r="B241" s="152">
        <v>0.15000000000000568</v>
      </c>
      <c r="C241" s="152">
        <v>0.25</v>
      </c>
      <c r="D241" s="152">
        <v>0.24200000000000443</v>
      </c>
    </row>
    <row r="242" spans="1:4" s="152" customFormat="1" x14ac:dyDescent="0.25">
      <c r="A242" s="151">
        <v>44172</v>
      </c>
      <c r="B242" s="152">
        <v>-9.0000000000003411E-2</v>
      </c>
      <c r="C242" s="152">
        <v>0.14000000000000057</v>
      </c>
      <c r="D242" s="152">
        <v>9.3499999999991701E-2</v>
      </c>
    </row>
    <row r="243" spans="1:4" s="152" customFormat="1" x14ac:dyDescent="0.25">
      <c r="A243" s="151">
        <v>44173</v>
      </c>
      <c r="B243" s="152">
        <v>-0.12999999999999545</v>
      </c>
      <c r="C243" s="152">
        <v>5.9999999999988063E-2</v>
      </c>
      <c r="D243" s="152">
        <v>7.2599999999994225E-2</v>
      </c>
    </row>
    <row r="244" spans="1:4" s="152" customFormat="1" x14ac:dyDescent="0.25">
      <c r="A244" s="151">
        <v>44174</v>
      </c>
      <c r="B244" s="152">
        <v>6.0000000000002274E-2</v>
      </c>
      <c r="C244" s="152">
        <v>-1.0000000000005116E-2</v>
      </c>
      <c r="D244" s="152">
        <v>-9.0400000000002478E-2</v>
      </c>
    </row>
    <row r="245" spans="1:4" s="152" customFormat="1" x14ac:dyDescent="0.25">
      <c r="A245" s="151">
        <v>44175</v>
      </c>
      <c r="B245" s="152">
        <v>0.10999999999998522</v>
      </c>
      <c r="C245" s="152">
        <v>0.15999999999999659</v>
      </c>
      <c r="D245" s="152">
        <v>8.3800000000010755E-2</v>
      </c>
    </row>
    <row r="246" spans="1:4" s="152" customFormat="1" x14ac:dyDescent="0.25">
      <c r="A246" s="151">
        <v>44176</v>
      </c>
      <c r="B246" s="152">
        <v>0.25999999999999091</v>
      </c>
      <c r="C246" s="152">
        <v>0.11000000000001364</v>
      </c>
      <c r="D246" s="152">
        <v>2.0899999999997476E-2</v>
      </c>
    </row>
    <row r="247" spans="1:4" s="152" customFormat="1" x14ac:dyDescent="0.25">
      <c r="A247" s="151">
        <v>44179</v>
      </c>
      <c r="B247" s="152">
        <v>6.0000000000002274E-2</v>
      </c>
      <c r="C247" s="152">
        <v>4.9999999999997158E-2</v>
      </c>
      <c r="D247" s="152">
        <v>-7.0300000000003138E-2</v>
      </c>
    </row>
    <row r="248" spans="1:4" s="152" customFormat="1" x14ac:dyDescent="0.25">
      <c r="A248" s="151">
        <v>44180</v>
      </c>
      <c r="B248" s="152">
        <v>0.53999999999999204</v>
      </c>
      <c r="C248" s="152">
        <v>0.28000000000000114</v>
      </c>
      <c r="D248" s="152">
        <v>0.2406999999999897</v>
      </c>
    </row>
    <row r="249" spans="1:4" s="152" customFormat="1" x14ac:dyDescent="0.25">
      <c r="A249" s="151">
        <v>44181</v>
      </c>
      <c r="B249" s="152">
        <v>0.21000000000000796</v>
      </c>
      <c r="C249" s="152">
        <v>0.12000000000000455</v>
      </c>
      <c r="D249" s="152">
        <v>7.3999999999998067E-2</v>
      </c>
    </row>
    <row r="250" spans="1:4" s="152" customFormat="1" x14ac:dyDescent="0.25">
      <c r="A250" s="151">
        <v>44182</v>
      </c>
      <c r="B250" s="152">
        <v>0.23999999999998067</v>
      </c>
      <c r="C250" s="152">
        <v>0.18999999999999773</v>
      </c>
      <c r="D250" s="152">
        <v>0.16639999999999588</v>
      </c>
    </row>
    <row r="251" spans="1:4" s="152" customFormat="1" x14ac:dyDescent="0.25">
      <c r="A251" s="151">
        <v>44183</v>
      </c>
      <c r="B251" s="152">
        <v>0.40000000000000568</v>
      </c>
      <c r="C251" s="152">
        <v>0.21000000000000796</v>
      </c>
      <c r="D251" s="152">
        <v>0.15789999999999793</v>
      </c>
    </row>
    <row r="252" spans="1:4" s="152" customFormat="1" x14ac:dyDescent="0.25">
      <c r="A252" s="151">
        <v>44186</v>
      </c>
      <c r="B252" s="152">
        <v>0.25</v>
      </c>
      <c r="C252" s="152">
        <v>0.14000000000000057</v>
      </c>
      <c r="D252" s="152">
        <v>3.9499999999989654E-2</v>
      </c>
    </row>
    <row r="253" spans="1:4" s="152" customFormat="1" x14ac:dyDescent="0.25">
      <c r="A253" s="151">
        <v>44187</v>
      </c>
      <c r="B253" s="152">
        <v>0.21999999999999886</v>
      </c>
      <c r="C253" s="152">
        <v>0.1600000000000108</v>
      </c>
      <c r="D253" s="152">
        <v>9.919999999999618E-2</v>
      </c>
    </row>
    <row r="254" spans="1:4" s="152" customFormat="1" x14ac:dyDescent="0.25">
      <c r="A254" s="151">
        <v>44188</v>
      </c>
      <c r="B254" s="152">
        <v>0.66000000000002501</v>
      </c>
      <c r="C254" s="152">
        <v>0.46000000000000796</v>
      </c>
      <c r="D254" s="152">
        <v>0.36589999999999634</v>
      </c>
    </row>
    <row r="255" spans="1:4" s="152" customFormat="1" x14ac:dyDescent="0.25">
      <c r="A255" s="151">
        <v>44189</v>
      </c>
      <c r="B255" s="152">
        <v>0.63000000000002387</v>
      </c>
      <c r="C255" s="152">
        <v>0.60999999999999943</v>
      </c>
      <c r="D255" s="152">
        <v>0.53390000000000271</v>
      </c>
    </row>
    <row r="256" spans="1:4" s="152" customFormat="1" x14ac:dyDescent="0.25">
      <c r="A256" s="151">
        <v>44193</v>
      </c>
      <c r="B256" s="152">
        <v>0.62000000000000455</v>
      </c>
      <c r="C256" s="152">
        <v>0.37999999999999545</v>
      </c>
      <c r="D256" s="152">
        <v>0.2132000000000005</v>
      </c>
    </row>
    <row r="257" spans="1:4" s="152" customFormat="1" x14ac:dyDescent="0.25">
      <c r="A257" s="151">
        <v>44194</v>
      </c>
      <c r="B257" s="152">
        <v>0.53999999999999204</v>
      </c>
      <c r="C257" s="152">
        <v>0.21999999999999886</v>
      </c>
      <c r="D257" s="152">
        <v>0.11180000000000234</v>
      </c>
    </row>
    <row r="258" spans="1:4" s="152" customFormat="1" x14ac:dyDescent="0.25">
      <c r="A258" s="151">
        <v>44195</v>
      </c>
      <c r="B258" s="152">
        <v>0.62000000000000455</v>
      </c>
      <c r="C258" s="152">
        <v>0.34000000000000341</v>
      </c>
      <c r="D258" s="152">
        <v>0.24410000000000309</v>
      </c>
    </row>
    <row r="259" spans="1:4" s="152" customFormat="1" x14ac:dyDescent="0.25">
      <c r="A259" s="151">
        <v>44196</v>
      </c>
      <c r="B259" s="152">
        <v>0.24000000000000909</v>
      </c>
      <c r="C259" s="152">
        <v>0.42000000000000171</v>
      </c>
      <c r="D259" s="152">
        <v>0.36529999999999063</v>
      </c>
    </row>
    <row r="260" spans="1:4" s="152" customFormat="1" x14ac:dyDescent="0.25">
      <c r="A260" s="151">
        <v>44200</v>
      </c>
      <c r="B260" s="152">
        <v>-3.0000000000001137E-2</v>
      </c>
      <c r="C260" s="152">
        <v>0.24000000000000909</v>
      </c>
      <c r="D260" s="152">
        <v>0.12890000000000157</v>
      </c>
    </row>
    <row r="261" spans="1:4" s="152" customFormat="1" x14ac:dyDescent="0.25">
      <c r="A261" s="151">
        <v>44201</v>
      </c>
      <c r="B261" s="152">
        <v>0.35000000000002274</v>
      </c>
      <c r="C261" s="152">
        <v>0.26000000000000512</v>
      </c>
      <c r="D261" s="152">
        <v>0.18240000000000123</v>
      </c>
    </row>
    <row r="262" spans="1:4" s="152" customFormat="1" x14ac:dyDescent="0.25">
      <c r="A262" s="151">
        <v>44202</v>
      </c>
      <c r="B262" s="152">
        <v>0.44999999999998863</v>
      </c>
      <c r="C262" s="152">
        <v>9.9999999999909051E-3</v>
      </c>
      <c r="D262" s="152">
        <v>-7.2500000000005116E-2</v>
      </c>
    </row>
    <row r="263" spans="1:4" s="152" customFormat="1" x14ac:dyDescent="0.25">
      <c r="A263" s="151">
        <v>44203</v>
      </c>
      <c r="B263" s="152">
        <v>0.35000000000002274</v>
      </c>
      <c r="C263" s="152">
        <v>0.18999999999999773</v>
      </c>
      <c r="D263" s="152">
        <v>0.17949999999999022</v>
      </c>
    </row>
    <row r="264" spans="1:4" s="152" customFormat="1" x14ac:dyDescent="0.25"/>
    <row r="265" spans="1:4" s="152" customFormat="1" x14ac:dyDescent="0.25"/>
    <row r="266" spans="1:4" s="152" customFormat="1" x14ac:dyDescent="0.25"/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9"/>
  <sheetViews>
    <sheetView topLeftCell="A2" zoomScale="115" zoomScaleNormal="115" workbookViewId="0">
      <selection activeCell="B17" sqref="B17:E48"/>
    </sheetView>
  </sheetViews>
  <sheetFormatPr defaultRowHeight="14.4" x14ac:dyDescent="0.3"/>
  <cols>
    <col min="2" max="2" width="30.33203125" customWidth="1"/>
    <col min="3" max="3" width="15.6640625" customWidth="1"/>
    <col min="4" max="4" width="11.33203125" customWidth="1"/>
    <col min="5" max="5" width="13" customWidth="1"/>
    <col min="6" max="7" width="12.6640625" customWidth="1"/>
    <col min="8" max="8" width="11.6640625" customWidth="1"/>
    <col min="9" max="9" width="12.5546875" customWidth="1"/>
    <col min="10" max="10" width="14.33203125" customWidth="1"/>
    <col min="11" max="11" width="16.33203125" customWidth="1"/>
    <col min="12" max="12" width="13.88671875" customWidth="1"/>
    <col min="13" max="13" width="14.33203125" customWidth="1"/>
    <col min="14" max="14" width="16.6640625" customWidth="1"/>
    <col min="15" max="15" width="14" bestFit="1" customWidth="1"/>
    <col min="16" max="16" width="13.33203125" customWidth="1"/>
    <col min="17" max="17" width="12.44140625" customWidth="1"/>
    <col min="18" max="18" width="15.109375" bestFit="1" customWidth="1"/>
  </cols>
  <sheetData>
    <row r="1" spans="2:19" x14ac:dyDescent="0.3">
      <c r="B1" t="s">
        <v>331</v>
      </c>
    </row>
    <row r="2" spans="2:19" x14ac:dyDescent="0.3">
      <c r="B2" t="s">
        <v>95</v>
      </c>
    </row>
    <row r="3" spans="2:19" x14ac:dyDescent="0.3">
      <c r="B3" t="s">
        <v>341</v>
      </c>
    </row>
    <row r="4" spans="2:19" x14ac:dyDescent="0.3">
      <c r="B4" t="s">
        <v>339</v>
      </c>
    </row>
    <row r="6" spans="2:19" x14ac:dyDescent="0.3">
      <c r="C6" t="s">
        <v>76</v>
      </c>
      <c r="D6" t="s">
        <v>85</v>
      </c>
      <c r="E6" t="s">
        <v>103</v>
      </c>
      <c r="F6" t="s">
        <v>196</v>
      </c>
      <c r="G6" t="s">
        <v>204</v>
      </c>
      <c r="H6" t="s">
        <v>213</v>
      </c>
      <c r="I6" t="s">
        <v>214</v>
      </c>
      <c r="J6" t="s">
        <v>216</v>
      </c>
      <c r="K6" t="s">
        <v>225</v>
      </c>
      <c r="L6" t="s">
        <v>227</v>
      </c>
      <c r="M6" t="s">
        <v>319</v>
      </c>
      <c r="N6" t="s">
        <v>324</v>
      </c>
      <c r="O6" t="s">
        <v>336</v>
      </c>
      <c r="P6" t="s">
        <v>340</v>
      </c>
      <c r="Q6" t="s">
        <v>355</v>
      </c>
      <c r="R6" t="s">
        <v>369</v>
      </c>
      <c r="S6" t="s">
        <v>377</v>
      </c>
    </row>
    <row r="7" spans="2:19" x14ac:dyDescent="0.3">
      <c r="B7" t="s">
        <v>198</v>
      </c>
      <c r="C7" s="9">
        <v>152197.61208056001</v>
      </c>
      <c r="D7" s="9">
        <v>429534.09633179009</v>
      </c>
      <c r="E7" s="9">
        <v>653410.76407224976</v>
      </c>
      <c r="F7" s="9">
        <v>1435910.4363725698</v>
      </c>
      <c r="G7" s="9">
        <v>1482459.4806520508</v>
      </c>
      <c r="H7" s="9">
        <v>1663690.9039688401</v>
      </c>
      <c r="I7" s="9">
        <v>1794506.8936823478</v>
      </c>
      <c r="J7" s="9">
        <v>2019149.7811905502</v>
      </c>
      <c r="K7" s="9">
        <v>2213598.7135617817</v>
      </c>
      <c r="L7" s="9">
        <v>2347557.7569217766</v>
      </c>
      <c r="M7" s="9">
        <v>2621471.3207965186</v>
      </c>
      <c r="N7" s="9">
        <v>3105028.865577477</v>
      </c>
      <c r="O7" s="9">
        <v>2803016.8485860359</v>
      </c>
      <c r="P7" s="9">
        <v>2976788.2403473239</v>
      </c>
      <c r="Q7" s="9">
        <v>3315209.1809181515</v>
      </c>
      <c r="R7" s="9">
        <v>3497894.0637263795</v>
      </c>
      <c r="S7">
        <v>3840066.9101832621</v>
      </c>
    </row>
    <row r="8" spans="2:19" x14ac:dyDescent="0.3">
      <c r="B8" t="s">
        <v>200</v>
      </c>
      <c r="C8" s="9">
        <v>0</v>
      </c>
      <c r="D8" s="9">
        <v>2696.2959812499998</v>
      </c>
      <c r="E8" s="9">
        <v>77851.479205279975</v>
      </c>
      <c r="F8" s="9">
        <v>222490.84803536005</v>
      </c>
      <c r="G8" s="9">
        <v>264293.48552316026</v>
      </c>
      <c r="H8" s="9">
        <v>309265.18535419204</v>
      </c>
      <c r="I8" s="9">
        <v>323483.88296328438</v>
      </c>
      <c r="J8" s="9">
        <v>322029.21171875083</v>
      </c>
      <c r="K8" s="9">
        <v>327124.36547157861</v>
      </c>
      <c r="L8" s="9">
        <v>348592.23262574145</v>
      </c>
      <c r="M8" s="9">
        <v>390508.75487277575</v>
      </c>
      <c r="N8" s="9">
        <v>477814.57500226557</v>
      </c>
      <c r="O8" s="9">
        <v>506756.1549834761</v>
      </c>
      <c r="P8" s="9">
        <v>571686.70411179191</v>
      </c>
      <c r="Q8" s="9">
        <v>666167.19932811894</v>
      </c>
      <c r="R8" s="9">
        <v>779993.80857799109</v>
      </c>
      <c r="S8">
        <v>905597.20534266927</v>
      </c>
    </row>
    <row r="9" spans="2:19" x14ac:dyDescent="0.3">
      <c r="B9" t="s">
        <v>370</v>
      </c>
      <c r="C9" s="9">
        <v>989238.67601705925</v>
      </c>
      <c r="D9" s="9">
        <v>933779.1377602698</v>
      </c>
      <c r="E9" s="9">
        <v>826732.76906556939</v>
      </c>
      <c r="F9" s="9">
        <v>657637.24294191028</v>
      </c>
      <c r="G9" s="9">
        <v>648452.45187988004</v>
      </c>
      <c r="H9" s="9">
        <v>607256.64676658961</v>
      </c>
      <c r="I9" s="9">
        <v>546270.29211049026</v>
      </c>
      <c r="J9" s="9">
        <v>509770.01817408996</v>
      </c>
      <c r="K9" s="9">
        <v>478489.90770057996</v>
      </c>
      <c r="L9" s="9">
        <v>444895.93076267967</v>
      </c>
      <c r="M9" s="9">
        <v>444594.20227121998</v>
      </c>
      <c r="N9" s="9">
        <v>406515.12233131001</v>
      </c>
      <c r="O9" s="9">
        <v>396252.38949946</v>
      </c>
      <c r="P9" s="9">
        <v>373776.81011363998</v>
      </c>
      <c r="Q9" s="9">
        <v>340317.72487673</v>
      </c>
      <c r="R9" s="9">
        <v>320831.65636543999</v>
      </c>
      <c r="S9">
        <v>298499.51423442998</v>
      </c>
    </row>
    <row r="10" spans="2:19" x14ac:dyDescent="0.3">
      <c r="B10" t="s">
        <v>371</v>
      </c>
      <c r="C10" s="9"/>
      <c r="D10" s="9"/>
      <c r="E10" s="9"/>
      <c r="F10" s="9"/>
      <c r="G10" s="9"/>
      <c r="H10" s="9"/>
      <c r="I10" s="9"/>
      <c r="J10" s="9"/>
      <c r="K10" s="9"/>
      <c r="L10" s="9">
        <v>61468.658850990003</v>
      </c>
      <c r="M10" s="9">
        <v>85235.204266939996</v>
      </c>
      <c r="N10" s="9">
        <v>86690.790467889994</v>
      </c>
      <c r="O10" s="9">
        <v>94684.203966250003</v>
      </c>
      <c r="P10" s="9">
        <v>97098.190306337521</v>
      </c>
      <c r="Q10" s="9">
        <v>117914.43087547926</v>
      </c>
      <c r="R10" s="9">
        <v>131314.89726788402</v>
      </c>
      <c r="S10">
        <v>137375.58274311325</v>
      </c>
    </row>
    <row r="11" spans="2:19" x14ac:dyDescent="0.3">
      <c r="B11" t="s">
        <v>201</v>
      </c>
      <c r="C11" s="9">
        <v>217575.43240640007</v>
      </c>
      <c r="D11" s="9">
        <v>216309.44505493992</v>
      </c>
      <c r="E11" s="9">
        <v>179434.79827307991</v>
      </c>
      <c r="F11" s="9">
        <v>143459.74688724003</v>
      </c>
      <c r="G11" s="9">
        <v>142412.58627371993</v>
      </c>
      <c r="H11" s="9">
        <v>136731.36232714998</v>
      </c>
      <c r="I11" s="9">
        <v>142086.29628177002</v>
      </c>
      <c r="J11" s="9">
        <v>122588.90400632998</v>
      </c>
      <c r="K11" s="9">
        <v>118261.54096204998</v>
      </c>
      <c r="L11" s="9">
        <v>113528.30293132999</v>
      </c>
      <c r="M11" s="9">
        <v>104254.78312168999</v>
      </c>
      <c r="N11" s="9">
        <v>106680.7735251</v>
      </c>
      <c r="O11" s="9">
        <v>103174.60639147001</v>
      </c>
      <c r="P11" s="9">
        <v>92651.646230750004</v>
      </c>
      <c r="Q11" s="9">
        <v>92251.080309330006</v>
      </c>
      <c r="R11" s="9">
        <v>89578.433431159996</v>
      </c>
      <c r="S11">
        <v>88892.096383630007</v>
      </c>
    </row>
    <row r="12" spans="2:19" x14ac:dyDescent="0.3">
      <c r="B12" t="s">
        <v>199</v>
      </c>
      <c r="C12" s="9">
        <v>852166.04900642962</v>
      </c>
      <c r="D12" s="9">
        <v>586709.04612908</v>
      </c>
      <c r="E12" s="9">
        <v>568928.69043588999</v>
      </c>
      <c r="F12" s="9">
        <v>243078.30553772999</v>
      </c>
      <c r="G12" s="9">
        <v>249332.12251341995</v>
      </c>
      <c r="H12" s="9">
        <v>198645.47458205998</v>
      </c>
      <c r="I12" s="9">
        <v>192565.98946786002</v>
      </c>
      <c r="J12" s="9">
        <v>183992.30060483995</v>
      </c>
      <c r="K12" s="9">
        <v>164086.12843134993</v>
      </c>
      <c r="L12" s="9">
        <v>131178.83936089999</v>
      </c>
      <c r="M12" s="9">
        <v>133554.42662034999</v>
      </c>
      <c r="N12" s="9">
        <v>133767.75895073</v>
      </c>
      <c r="O12" s="9">
        <v>133363.62875683999</v>
      </c>
      <c r="P12" s="9">
        <v>133090.14031843</v>
      </c>
      <c r="Q12" s="9">
        <v>131078.61221776</v>
      </c>
      <c r="R12" s="9">
        <v>88082.98155384</v>
      </c>
      <c r="S12">
        <v>85444.194156070007</v>
      </c>
    </row>
    <row r="13" spans="2:19" x14ac:dyDescent="0.3">
      <c r="B13" t="s">
        <v>202</v>
      </c>
      <c r="C13" s="9">
        <v>104379.87951594002</v>
      </c>
      <c r="D13" s="9">
        <v>97946.029845739991</v>
      </c>
      <c r="E13" s="9">
        <v>90172.318490619989</v>
      </c>
      <c r="F13" s="9">
        <v>89370.234934709995</v>
      </c>
      <c r="G13" s="9">
        <v>87816.998501159978</v>
      </c>
      <c r="H13" s="9">
        <v>86669.82797951001</v>
      </c>
      <c r="I13" s="9">
        <v>87089.558846420026</v>
      </c>
      <c r="J13" s="9">
        <v>88539.741053469988</v>
      </c>
      <c r="K13" s="9">
        <v>90510.692758150006</v>
      </c>
      <c r="L13" s="9">
        <v>91175.122795069998</v>
      </c>
      <c r="M13" s="9">
        <v>89839.36834696999</v>
      </c>
      <c r="N13" s="9">
        <v>94175.051994070003</v>
      </c>
      <c r="O13" s="9">
        <v>91223.389123660003</v>
      </c>
      <c r="P13" s="9">
        <v>92165.550698389998</v>
      </c>
      <c r="Q13" s="9">
        <v>90485.699799049995</v>
      </c>
      <c r="R13" s="9">
        <v>82996.179899059993</v>
      </c>
      <c r="S13">
        <v>67861.431359619994</v>
      </c>
    </row>
    <row r="14" spans="2:19" x14ac:dyDescent="0.3">
      <c r="B14" t="s">
        <v>203</v>
      </c>
      <c r="C14" s="9">
        <v>413216.40324657894</v>
      </c>
      <c r="D14" s="9">
        <v>386854.70390225988</v>
      </c>
      <c r="E14" s="9">
        <v>317458.82319772977</v>
      </c>
      <c r="F14" s="9">
        <v>144704.52635719007</v>
      </c>
      <c r="G14" s="9">
        <v>141177.20238897041</v>
      </c>
      <c r="H14" s="9">
        <v>104843.87168406034</v>
      </c>
      <c r="I14" s="9">
        <v>103553.96041131925</v>
      </c>
      <c r="J14" s="9">
        <v>95686.846052339053</v>
      </c>
      <c r="K14" s="9">
        <v>93670.732751940304</v>
      </c>
      <c r="L14" s="9">
        <v>84468.605617370864</v>
      </c>
      <c r="M14" s="9">
        <v>74792.820227329983</v>
      </c>
      <c r="N14" s="9">
        <v>62894.938693267308</v>
      </c>
      <c r="O14" s="9">
        <v>60250.911844808201</v>
      </c>
      <c r="P14" s="9">
        <v>57749.205670986121</v>
      </c>
      <c r="Q14" s="9">
        <v>57973.419098800558</v>
      </c>
      <c r="R14" s="9">
        <v>40605.677255845832</v>
      </c>
      <c r="S14">
        <v>38950.396997485324</v>
      </c>
    </row>
    <row r="15" spans="2:19" x14ac:dyDescent="0.3">
      <c r="R15" s="33"/>
    </row>
    <row r="16" spans="2:19" x14ac:dyDescent="0.3">
      <c r="C16" s="83"/>
      <c r="D16" s="83"/>
      <c r="E16" s="83"/>
      <c r="F16" s="83"/>
      <c r="G16" s="83"/>
      <c r="H16" s="83"/>
      <c r="I16" s="83"/>
    </row>
    <row r="17" spans="9:9" x14ac:dyDescent="0.3">
      <c r="I17" s="83"/>
    </row>
    <row r="18" spans="9:9" x14ac:dyDescent="0.3">
      <c r="I18" s="83"/>
    </row>
    <row r="19" spans="9:9" x14ac:dyDescent="0.3">
      <c r="I19" s="83"/>
    </row>
    <row r="20" spans="9:9" x14ac:dyDescent="0.3">
      <c r="I20" s="83"/>
    </row>
    <row r="21" spans="9:9" x14ac:dyDescent="0.3">
      <c r="I21" s="83"/>
    </row>
    <row r="22" spans="9:9" x14ac:dyDescent="0.3">
      <c r="I22" s="83"/>
    </row>
    <row r="23" spans="9:9" x14ac:dyDescent="0.3">
      <c r="I23" s="83"/>
    </row>
    <row r="24" spans="9:9" x14ac:dyDescent="0.3">
      <c r="I24" s="83"/>
    </row>
    <row r="25" spans="9:9" x14ac:dyDescent="0.3">
      <c r="I25" s="83"/>
    </row>
    <row r="26" spans="9:9" x14ac:dyDescent="0.3">
      <c r="I26" s="83"/>
    </row>
    <row r="27" spans="9:9" x14ac:dyDescent="0.3">
      <c r="I27" s="83"/>
    </row>
    <row r="28" spans="9:9" x14ac:dyDescent="0.3">
      <c r="I28" s="83"/>
    </row>
    <row r="29" spans="9:9" x14ac:dyDescent="0.3">
      <c r="I29" s="83"/>
    </row>
  </sheetData>
  <sortState ref="B7:R14">
    <sortCondition descending="1" ref="R7:R14"/>
  </sortState>
  <pageMargins left="0.7" right="0.7" top="0.75" bottom="0.75" header="0.3" footer="0.3"/>
  <pageSetup paperSize="9" orientation="portrait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6"/>
  <sheetViews>
    <sheetView workbookViewId="0">
      <selection activeCell="M35" sqref="M35"/>
    </sheetView>
  </sheetViews>
  <sheetFormatPr defaultColWidth="9.109375" defaultRowHeight="13.2" x14ac:dyDescent="0.25"/>
  <cols>
    <col min="1" max="1" width="10.109375" style="59" bestFit="1" customWidth="1"/>
    <col min="2" max="16384" width="9.109375" style="41"/>
  </cols>
  <sheetData>
    <row r="1" spans="1:6" x14ac:dyDescent="0.25">
      <c r="A1" s="41" t="s">
        <v>396</v>
      </c>
    </row>
    <row r="2" spans="1:6" x14ac:dyDescent="0.25">
      <c r="A2" s="41" t="s">
        <v>397</v>
      </c>
    </row>
    <row r="3" spans="1:6" x14ac:dyDescent="0.25">
      <c r="A3" s="41" t="s">
        <v>401</v>
      </c>
    </row>
    <row r="4" spans="1:6" x14ac:dyDescent="0.25">
      <c r="A4" s="41" t="s">
        <v>398</v>
      </c>
    </row>
    <row r="6" spans="1:6" x14ac:dyDescent="0.25">
      <c r="B6" s="41" t="s">
        <v>390</v>
      </c>
      <c r="C6" s="41" t="s">
        <v>391</v>
      </c>
      <c r="D6" s="41" t="s">
        <v>392</v>
      </c>
    </row>
    <row r="7" spans="1:6" x14ac:dyDescent="0.25">
      <c r="B7" s="41" t="s">
        <v>393</v>
      </c>
      <c r="C7" s="41" t="s">
        <v>393</v>
      </c>
      <c r="D7" s="41" t="s">
        <v>393</v>
      </c>
    </row>
    <row r="8" spans="1:6" x14ac:dyDescent="0.25">
      <c r="A8" s="59" t="s">
        <v>394</v>
      </c>
      <c r="B8" s="41" t="s">
        <v>395</v>
      </c>
      <c r="C8" s="41" t="s">
        <v>395</v>
      </c>
      <c r="D8" s="41" t="s">
        <v>395</v>
      </c>
    </row>
    <row r="9" spans="1:6" x14ac:dyDescent="0.25">
      <c r="A9" s="59">
        <v>43831</v>
      </c>
      <c r="B9" s="41">
        <v>28625</v>
      </c>
      <c r="C9" s="41">
        <v>23692</v>
      </c>
      <c r="D9" s="41">
        <v>9861</v>
      </c>
      <c r="F9" s="146"/>
    </row>
    <row r="10" spans="1:6" x14ac:dyDescent="0.25">
      <c r="A10" s="59">
        <v>43832</v>
      </c>
      <c r="B10" s="41">
        <v>32504</v>
      </c>
      <c r="C10" s="41">
        <v>30305</v>
      </c>
      <c r="D10" s="41">
        <v>14281</v>
      </c>
    </row>
    <row r="11" spans="1:6" x14ac:dyDescent="0.25">
      <c r="A11" s="59">
        <v>43833</v>
      </c>
      <c r="B11" s="41">
        <v>34102</v>
      </c>
      <c r="C11" s="41">
        <v>32296</v>
      </c>
      <c r="D11" s="41">
        <v>13692</v>
      </c>
      <c r="F11" s="146"/>
    </row>
    <row r="12" spans="1:6" x14ac:dyDescent="0.25">
      <c r="A12" s="59">
        <v>43836</v>
      </c>
      <c r="B12" s="41">
        <v>32634</v>
      </c>
      <c r="C12" s="41">
        <v>33205</v>
      </c>
      <c r="D12" s="41">
        <v>10448</v>
      </c>
    </row>
    <row r="13" spans="1:6" x14ac:dyDescent="0.25">
      <c r="A13" s="59">
        <v>43837</v>
      </c>
      <c r="B13" s="41">
        <v>22586</v>
      </c>
      <c r="C13" s="41">
        <v>18612</v>
      </c>
      <c r="D13" s="41">
        <v>8816</v>
      </c>
    </row>
    <row r="14" spans="1:6" x14ac:dyDescent="0.25">
      <c r="A14" s="59">
        <v>43838</v>
      </c>
      <c r="B14" s="41">
        <v>30374</v>
      </c>
      <c r="C14" s="41">
        <v>24033</v>
      </c>
      <c r="D14" s="41">
        <v>13211</v>
      </c>
    </row>
    <row r="15" spans="1:6" x14ac:dyDescent="0.25">
      <c r="A15" s="59">
        <v>43839</v>
      </c>
      <c r="B15" s="41">
        <v>33051</v>
      </c>
      <c r="C15" s="41">
        <v>22334</v>
      </c>
      <c r="D15" s="41">
        <v>10633</v>
      </c>
    </row>
    <row r="16" spans="1:6" x14ac:dyDescent="0.25">
      <c r="A16" s="59">
        <v>43840</v>
      </c>
      <c r="B16" s="41">
        <v>24043</v>
      </c>
      <c r="C16" s="41">
        <v>22606</v>
      </c>
      <c r="D16" s="41">
        <v>10118</v>
      </c>
    </row>
    <row r="17" spans="1:4" x14ac:dyDescent="0.25">
      <c r="A17" s="59">
        <v>43843</v>
      </c>
      <c r="B17" s="41">
        <v>18423</v>
      </c>
      <c r="C17" s="41">
        <v>22660</v>
      </c>
      <c r="D17" s="41">
        <v>9365</v>
      </c>
    </row>
    <row r="18" spans="1:4" x14ac:dyDescent="0.25">
      <c r="A18" s="59">
        <v>43844</v>
      </c>
      <c r="B18" s="41">
        <v>22437</v>
      </c>
      <c r="C18" s="41">
        <v>32984</v>
      </c>
      <c r="D18" s="41">
        <v>14348</v>
      </c>
    </row>
    <row r="19" spans="1:4" x14ac:dyDescent="0.25">
      <c r="A19" s="59">
        <v>43845</v>
      </c>
      <c r="B19" s="41">
        <v>22676</v>
      </c>
      <c r="C19" s="41">
        <v>27877</v>
      </c>
      <c r="D19" s="41">
        <v>11633</v>
      </c>
    </row>
    <row r="20" spans="1:4" x14ac:dyDescent="0.25">
      <c r="A20" s="59">
        <v>43846</v>
      </c>
      <c r="B20" s="41">
        <v>25532</v>
      </c>
      <c r="C20" s="41">
        <v>30801</v>
      </c>
      <c r="D20" s="41">
        <v>10828</v>
      </c>
    </row>
    <row r="21" spans="1:4" x14ac:dyDescent="0.25">
      <c r="A21" s="59">
        <v>43847</v>
      </c>
      <c r="B21" s="41">
        <v>31278</v>
      </c>
      <c r="C21" s="41">
        <v>28430</v>
      </c>
      <c r="D21" s="41">
        <v>8224</v>
      </c>
    </row>
    <row r="22" spans="1:4" x14ac:dyDescent="0.25">
      <c r="A22" s="59">
        <v>43850</v>
      </c>
      <c r="B22" s="41">
        <v>31278</v>
      </c>
      <c r="C22" s="41">
        <v>28430</v>
      </c>
      <c r="D22" s="41">
        <v>8224</v>
      </c>
    </row>
    <row r="23" spans="1:4" x14ac:dyDescent="0.25">
      <c r="A23" s="59">
        <v>43851</v>
      </c>
      <c r="B23" s="41">
        <v>31161</v>
      </c>
      <c r="C23" s="41">
        <v>29638</v>
      </c>
      <c r="D23" s="41">
        <v>10603</v>
      </c>
    </row>
    <row r="24" spans="1:4" x14ac:dyDescent="0.25">
      <c r="A24" s="59">
        <v>43852</v>
      </c>
      <c r="B24" s="41">
        <v>26394</v>
      </c>
      <c r="C24" s="41">
        <v>26273</v>
      </c>
      <c r="D24" s="41">
        <v>11422</v>
      </c>
    </row>
    <row r="25" spans="1:4" x14ac:dyDescent="0.25">
      <c r="A25" s="59">
        <v>43853</v>
      </c>
      <c r="B25" s="41">
        <v>28730</v>
      </c>
      <c r="C25" s="41">
        <v>40005</v>
      </c>
      <c r="D25" s="41">
        <v>14967</v>
      </c>
    </row>
    <row r="26" spans="1:4" x14ac:dyDescent="0.25">
      <c r="A26" s="59">
        <v>43854</v>
      </c>
      <c r="B26" s="41">
        <v>30126</v>
      </c>
      <c r="C26" s="41">
        <v>65348</v>
      </c>
      <c r="D26" s="41">
        <v>21356</v>
      </c>
    </row>
    <row r="27" spans="1:4" x14ac:dyDescent="0.25">
      <c r="A27" s="59">
        <v>43857</v>
      </c>
      <c r="B27" s="41">
        <v>33031</v>
      </c>
      <c r="C27" s="41">
        <v>80358</v>
      </c>
      <c r="D27" s="41">
        <v>25347</v>
      </c>
    </row>
    <row r="28" spans="1:4" x14ac:dyDescent="0.25">
      <c r="A28" s="59">
        <v>43858</v>
      </c>
      <c r="B28" s="41">
        <v>30500</v>
      </c>
      <c r="C28" s="41">
        <v>64722</v>
      </c>
      <c r="D28" s="41">
        <v>23402</v>
      </c>
    </row>
    <row r="29" spans="1:4" x14ac:dyDescent="0.25">
      <c r="A29" s="59">
        <v>43859</v>
      </c>
      <c r="B29" s="41">
        <v>26574</v>
      </c>
      <c r="C29" s="41">
        <v>33504</v>
      </c>
      <c r="D29" s="41">
        <v>14812</v>
      </c>
    </row>
    <row r="30" spans="1:4" x14ac:dyDescent="0.25">
      <c r="A30" s="59">
        <v>43860</v>
      </c>
      <c r="B30" s="41">
        <v>33811</v>
      </c>
      <c r="C30" s="41">
        <v>43859</v>
      </c>
      <c r="D30" s="41">
        <v>26691</v>
      </c>
    </row>
    <row r="31" spans="1:4" x14ac:dyDescent="0.25">
      <c r="A31" s="59">
        <v>43861</v>
      </c>
      <c r="B31" s="41">
        <v>43746</v>
      </c>
      <c r="C31" s="41">
        <v>62431</v>
      </c>
      <c r="D31" s="41">
        <v>27576</v>
      </c>
    </row>
    <row r="32" spans="1:4" x14ac:dyDescent="0.25">
      <c r="A32" s="59">
        <v>43864</v>
      </c>
      <c r="B32" s="41">
        <v>32847</v>
      </c>
      <c r="C32" s="41">
        <v>48012</v>
      </c>
      <c r="D32" s="41">
        <v>27253</v>
      </c>
    </row>
    <row r="33" spans="1:4" x14ac:dyDescent="0.25">
      <c r="A33" s="59">
        <v>43865</v>
      </c>
      <c r="B33" s="41">
        <v>24864</v>
      </c>
      <c r="C33" s="41">
        <v>43713</v>
      </c>
      <c r="D33" s="41">
        <v>20060</v>
      </c>
    </row>
    <row r="34" spans="1:4" x14ac:dyDescent="0.25">
      <c r="A34" s="59">
        <v>43866</v>
      </c>
      <c r="B34" s="41">
        <v>25778</v>
      </c>
      <c r="C34" s="41">
        <v>54565</v>
      </c>
      <c r="D34" s="41">
        <v>17994</v>
      </c>
    </row>
    <row r="35" spans="1:4" x14ac:dyDescent="0.25">
      <c r="A35" s="59">
        <v>43867</v>
      </c>
      <c r="B35" s="41">
        <v>25551</v>
      </c>
      <c r="C35" s="41">
        <v>34740</v>
      </c>
      <c r="D35" s="41">
        <v>14920</v>
      </c>
    </row>
    <row r="36" spans="1:4" x14ac:dyDescent="0.25">
      <c r="A36" s="59">
        <v>43868</v>
      </c>
      <c r="B36" s="41">
        <v>29967</v>
      </c>
      <c r="C36" s="41">
        <v>29382</v>
      </c>
      <c r="D36" s="41">
        <v>14176</v>
      </c>
    </row>
    <row r="37" spans="1:4" x14ac:dyDescent="0.25">
      <c r="A37" s="59">
        <v>43871</v>
      </c>
      <c r="B37" s="41">
        <v>24332</v>
      </c>
      <c r="C37" s="41">
        <v>32423</v>
      </c>
      <c r="D37" s="41">
        <v>14688</v>
      </c>
    </row>
    <row r="38" spans="1:4" x14ac:dyDescent="0.25">
      <c r="A38" s="59">
        <v>43872</v>
      </c>
      <c r="B38" s="41">
        <v>20267</v>
      </c>
      <c r="C38" s="41">
        <v>38221</v>
      </c>
      <c r="D38" s="41">
        <v>16624</v>
      </c>
    </row>
    <row r="39" spans="1:4" x14ac:dyDescent="0.25">
      <c r="A39" s="59">
        <v>43873</v>
      </c>
      <c r="B39" s="41">
        <v>18639</v>
      </c>
      <c r="C39" s="41">
        <v>41693</v>
      </c>
      <c r="D39" s="41">
        <v>13764</v>
      </c>
    </row>
    <row r="40" spans="1:4" x14ac:dyDescent="0.25">
      <c r="A40" s="59">
        <v>43874</v>
      </c>
      <c r="B40" s="41">
        <v>17748</v>
      </c>
      <c r="C40" s="41">
        <v>25531</v>
      </c>
      <c r="D40" s="41">
        <v>13843</v>
      </c>
    </row>
    <row r="41" spans="1:4" x14ac:dyDescent="0.25">
      <c r="A41" s="59">
        <v>43875</v>
      </c>
      <c r="B41" s="41">
        <v>22185</v>
      </c>
      <c r="C41" s="41">
        <v>24523</v>
      </c>
      <c r="D41" s="41">
        <v>12841</v>
      </c>
    </row>
    <row r="42" spans="1:4" x14ac:dyDescent="0.25">
      <c r="A42" s="59">
        <v>43878</v>
      </c>
      <c r="B42" s="41">
        <v>22185</v>
      </c>
      <c r="C42" s="41">
        <v>24523</v>
      </c>
      <c r="D42" s="41">
        <v>12841</v>
      </c>
    </row>
    <row r="43" spans="1:4" x14ac:dyDescent="0.25">
      <c r="A43" s="59">
        <v>43879</v>
      </c>
      <c r="B43" s="41">
        <v>21955</v>
      </c>
      <c r="C43" s="41">
        <v>37065</v>
      </c>
      <c r="D43" s="41">
        <v>15589</v>
      </c>
    </row>
    <row r="44" spans="1:4" x14ac:dyDescent="0.25">
      <c r="A44" s="59">
        <v>43880</v>
      </c>
      <c r="B44" s="41">
        <v>29441</v>
      </c>
      <c r="C44" s="41">
        <v>26507</v>
      </c>
      <c r="D44" s="41">
        <v>9937</v>
      </c>
    </row>
    <row r="45" spans="1:4" x14ac:dyDescent="0.25">
      <c r="A45" s="59">
        <v>43881</v>
      </c>
      <c r="B45" s="41">
        <v>27104</v>
      </c>
      <c r="C45" s="41">
        <v>56326</v>
      </c>
      <c r="D45" s="41">
        <v>18969</v>
      </c>
    </row>
    <row r="46" spans="1:4" x14ac:dyDescent="0.25">
      <c r="A46" s="59">
        <v>43882</v>
      </c>
      <c r="B46" s="41">
        <v>29231</v>
      </c>
      <c r="C46" s="41">
        <v>40140</v>
      </c>
      <c r="D46" s="41">
        <v>18467</v>
      </c>
    </row>
    <row r="47" spans="1:4" x14ac:dyDescent="0.25">
      <c r="A47" s="59">
        <v>43885</v>
      </c>
      <c r="B47" s="41">
        <v>34745</v>
      </c>
      <c r="C47" s="41">
        <v>104746</v>
      </c>
      <c r="D47" s="41">
        <v>37987</v>
      </c>
    </row>
    <row r="48" spans="1:4" x14ac:dyDescent="0.25">
      <c r="A48" s="59">
        <v>43886</v>
      </c>
      <c r="B48" s="41">
        <v>37909</v>
      </c>
      <c r="C48" s="41">
        <v>132017</v>
      </c>
      <c r="D48" s="41">
        <v>53862</v>
      </c>
    </row>
    <row r="49" spans="1:4" s="147" customFormat="1" x14ac:dyDescent="0.25">
      <c r="A49" s="148">
        <v>43887</v>
      </c>
      <c r="B49" s="147">
        <v>43821</v>
      </c>
      <c r="C49" s="147">
        <v>137911</v>
      </c>
      <c r="D49" s="147">
        <v>49856</v>
      </c>
    </row>
    <row r="50" spans="1:4" s="147" customFormat="1" x14ac:dyDescent="0.25">
      <c r="A50" s="148">
        <v>43888</v>
      </c>
      <c r="B50" s="147">
        <v>69789</v>
      </c>
      <c r="C50" s="147">
        <v>159257</v>
      </c>
      <c r="D50" s="147">
        <v>75880</v>
      </c>
    </row>
    <row r="51" spans="1:4" s="147" customFormat="1" x14ac:dyDescent="0.25">
      <c r="A51" s="148">
        <v>43889</v>
      </c>
      <c r="B51" s="147">
        <v>78046</v>
      </c>
      <c r="C51" s="147">
        <v>231019</v>
      </c>
      <c r="D51" s="147">
        <v>91369</v>
      </c>
    </row>
    <row r="52" spans="1:4" s="147" customFormat="1" x14ac:dyDescent="0.25">
      <c r="A52" s="148">
        <v>43892</v>
      </c>
      <c r="B52" s="147">
        <v>56969</v>
      </c>
      <c r="C52" s="147">
        <v>157563</v>
      </c>
      <c r="D52" s="147">
        <v>60995</v>
      </c>
    </row>
    <row r="53" spans="1:4" s="147" customFormat="1" x14ac:dyDescent="0.25">
      <c r="A53" s="148">
        <v>43893</v>
      </c>
      <c r="B53" s="147">
        <v>99182</v>
      </c>
      <c r="C53" s="147">
        <v>160621</v>
      </c>
      <c r="D53" s="147">
        <v>73719</v>
      </c>
    </row>
    <row r="54" spans="1:4" s="147" customFormat="1" x14ac:dyDescent="0.25">
      <c r="A54" s="148">
        <v>43894</v>
      </c>
      <c r="B54" s="147">
        <v>60751</v>
      </c>
      <c r="C54" s="147">
        <v>116976</v>
      </c>
      <c r="D54" s="147">
        <v>50291</v>
      </c>
    </row>
    <row r="55" spans="1:4" s="147" customFormat="1" x14ac:dyDescent="0.25">
      <c r="A55" s="148">
        <v>43895</v>
      </c>
      <c r="B55" s="147">
        <v>54798</v>
      </c>
      <c r="C55" s="147">
        <v>134554</v>
      </c>
      <c r="D55" s="147">
        <v>50576</v>
      </c>
    </row>
    <row r="56" spans="1:4" s="147" customFormat="1" x14ac:dyDescent="0.25">
      <c r="A56" s="148">
        <v>43896</v>
      </c>
      <c r="B56" s="147">
        <v>87006</v>
      </c>
      <c r="C56" s="147">
        <v>182935</v>
      </c>
      <c r="D56" s="147">
        <v>63382</v>
      </c>
    </row>
    <row r="57" spans="1:4" s="147" customFormat="1" x14ac:dyDescent="0.25">
      <c r="A57" s="148">
        <v>43899</v>
      </c>
      <c r="B57" s="147">
        <v>97751</v>
      </c>
      <c r="C57" s="147">
        <v>245591</v>
      </c>
      <c r="D57" s="147">
        <v>66058</v>
      </c>
    </row>
    <row r="58" spans="1:4" s="147" customFormat="1" x14ac:dyDescent="0.25">
      <c r="A58" s="148">
        <v>43900</v>
      </c>
      <c r="B58" s="147">
        <v>94673</v>
      </c>
      <c r="C58" s="147">
        <v>165113</v>
      </c>
      <c r="D58" s="147">
        <v>65789</v>
      </c>
    </row>
    <row r="59" spans="1:4" s="147" customFormat="1" x14ac:dyDescent="0.25">
      <c r="A59" s="148">
        <v>43901</v>
      </c>
      <c r="B59" s="147">
        <v>98989</v>
      </c>
      <c r="C59" s="147">
        <v>194094</v>
      </c>
      <c r="D59" s="147">
        <v>58118</v>
      </c>
    </row>
    <row r="60" spans="1:4" s="147" customFormat="1" x14ac:dyDescent="0.25">
      <c r="A60" s="148">
        <v>43902</v>
      </c>
      <c r="B60" s="147">
        <v>115917</v>
      </c>
      <c r="C60" s="147">
        <v>217851</v>
      </c>
      <c r="D60" s="147">
        <v>55986</v>
      </c>
    </row>
    <row r="61" spans="1:4" s="147" customFormat="1" x14ac:dyDescent="0.25">
      <c r="A61" s="148">
        <v>43903</v>
      </c>
      <c r="B61" s="147">
        <v>90436</v>
      </c>
      <c r="C61" s="147">
        <v>182591</v>
      </c>
      <c r="D61" s="147">
        <v>51678</v>
      </c>
    </row>
    <row r="62" spans="1:4" s="147" customFormat="1" x14ac:dyDescent="0.25">
      <c r="A62" s="148">
        <v>43906</v>
      </c>
      <c r="B62" s="147">
        <v>69910</v>
      </c>
      <c r="C62" s="147">
        <v>161275</v>
      </c>
      <c r="D62" s="147">
        <v>47935</v>
      </c>
    </row>
    <row r="63" spans="1:4" s="147" customFormat="1" x14ac:dyDescent="0.25">
      <c r="A63" s="148">
        <v>43907</v>
      </c>
      <c r="B63" s="147">
        <v>74588</v>
      </c>
      <c r="C63" s="147">
        <v>203404</v>
      </c>
      <c r="D63" s="147">
        <v>54040</v>
      </c>
    </row>
    <row r="64" spans="1:4" s="147" customFormat="1" x14ac:dyDescent="0.25">
      <c r="A64" s="148">
        <v>43908</v>
      </c>
      <c r="B64" s="147">
        <v>73029</v>
      </c>
      <c r="C64" s="147">
        <v>179943</v>
      </c>
      <c r="D64" s="147">
        <v>32240</v>
      </c>
    </row>
    <row r="65" spans="1:4" s="147" customFormat="1" x14ac:dyDescent="0.25">
      <c r="A65" s="148">
        <v>43909</v>
      </c>
      <c r="B65" s="147">
        <v>96132</v>
      </c>
      <c r="C65" s="147">
        <v>162033</v>
      </c>
      <c r="D65" s="147">
        <v>36766</v>
      </c>
    </row>
    <row r="66" spans="1:4" s="147" customFormat="1" x14ac:dyDescent="0.25">
      <c r="A66" s="148">
        <v>43910</v>
      </c>
      <c r="B66" s="147">
        <v>114284</v>
      </c>
      <c r="C66" s="147">
        <v>161034</v>
      </c>
      <c r="D66" s="147">
        <v>25690</v>
      </c>
    </row>
    <row r="67" spans="1:4" s="147" customFormat="1" x14ac:dyDescent="0.25">
      <c r="A67" s="148">
        <v>43913</v>
      </c>
      <c r="B67" s="147">
        <v>147528</v>
      </c>
      <c r="C67" s="147">
        <v>172208</v>
      </c>
      <c r="D67" s="147">
        <v>27045</v>
      </c>
    </row>
    <row r="68" spans="1:4" s="147" customFormat="1" x14ac:dyDescent="0.25">
      <c r="A68" s="148">
        <v>43914</v>
      </c>
      <c r="B68" s="147">
        <v>124579</v>
      </c>
      <c r="C68" s="147">
        <v>177352</v>
      </c>
      <c r="D68" s="147">
        <v>45800</v>
      </c>
    </row>
    <row r="69" spans="1:4" s="147" customFormat="1" x14ac:dyDescent="0.25">
      <c r="A69" s="148">
        <v>43915</v>
      </c>
      <c r="B69" s="147">
        <v>158824</v>
      </c>
      <c r="C69" s="147">
        <v>176029</v>
      </c>
      <c r="D69" s="147">
        <v>50823</v>
      </c>
    </row>
    <row r="70" spans="1:4" s="147" customFormat="1" x14ac:dyDescent="0.25">
      <c r="A70" s="148">
        <v>43916</v>
      </c>
      <c r="B70" s="147">
        <v>91018</v>
      </c>
      <c r="C70" s="147">
        <v>182271</v>
      </c>
      <c r="D70" s="147">
        <v>53617</v>
      </c>
    </row>
    <row r="71" spans="1:4" s="149" customFormat="1" x14ac:dyDescent="0.25">
      <c r="A71" s="150">
        <v>43917</v>
      </c>
      <c r="B71" s="149">
        <v>101207</v>
      </c>
      <c r="C71" s="149">
        <v>232776</v>
      </c>
      <c r="D71" s="149">
        <v>83866</v>
      </c>
    </row>
    <row r="72" spans="1:4" s="149" customFormat="1" x14ac:dyDescent="0.25">
      <c r="A72" s="150">
        <v>43920</v>
      </c>
      <c r="B72" s="149">
        <v>68189</v>
      </c>
      <c r="C72" s="149">
        <v>141283</v>
      </c>
      <c r="D72" s="149">
        <v>34726</v>
      </c>
    </row>
    <row r="73" spans="1:4" s="149" customFormat="1" x14ac:dyDescent="0.25">
      <c r="A73" s="150">
        <v>43921</v>
      </c>
      <c r="B73" s="149">
        <v>74700</v>
      </c>
      <c r="C73" s="149">
        <v>112527</v>
      </c>
      <c r="D73" s="149">
        <v>33126</v>
      </c>
    </row>
    <row r="74" spans="1:4" s="149" customFormat="1" x14ac:dyDescent="0.25">
      <c r="A74" s="150">
        <v>43922</v>
      </c>
      <c r="B74" s="149">
        <v>76365</v>
      </c>
      <c r="C74" s="149">
        <v>144653</v>
      </c>
      <c r="D74" s="149">
        <v>32909</v>
      </c>
    </row>
    <row r="75" spans="1:4" s="149" customFormat="1" x14ac:dyDescent="0.25">
      <c r="A75" s="150">
        <v>43923</v>
      </c>
      <c r="B75" s="149">
        <v>79289</v>
      </c>
      <c r="C75" s="149">
        <v>140727</v>
      </c>
      <c r="D75" s="149">
        <v>32239</v>
      </c>
    </row>
    <row r="76" spans="1:4" s="149" customFormat="1" x14ac:dyDescent="0.25">
      <c r="A76" s="150">
        <v>43924</v>
      </c>
      <c r="B76" s="149">
        <v>44887</v>
      </c>
      <c r="C76" s="149">
        <v>128230</v>
      </c>
      <c r="D76" s="149">
        <v>28876</v>
      </c>
    </row>
    <row r="77" spans="1:4" s="149" customFormat="1" x14ac:dyDescent="0.25">
      <c r="A77" s="150">
        <v>43927</v>
      </c>
      <c r="B77" s="149">
        <v>56237</v>
      </c>
      <c r="C77" s="149">
        <v>120069</v>
      </c>
      <c r="D77" s="149">
        <v>32815</v>
      </c>
    </row>
    <row r="78" spans="1:4" s="149" customFormat="1" x14ac:dyDescent="0.25">
      <c r="A78" s="150">
        <v>43928</v>
      </c>
      <c r="B78" s="149">
        <v>52586</v>
      </c>
      <c r="C78" s="149">
        <v>143109</v>
      </c>
      <c r="D78" s="149">
        <v>32888</v>
      </c>
    </row>
    <row r="79" spans="1:4" s="149" customFormat="1" x14ac:dyDescent="0.25">
      <c r="A79" s="150">
        <v>43929</v>
      </c>
      <c r="B79" s="149">
        <v>47109</v>
      </c>
      <c r="C79" s="149">
        <v>115931</v>
      </c>
      <c r="D79" s="149">
        <v>29552</v>
      </c>
    </row>
    <row r="80" spans="1:4" s="149" customFormat="1" x14ac:dyDescent="0.25">
      <c r="A80" s="150">
        <v>43930</v>
      </c>
      <c r="B80" s="149">
        <v>169961</v>
      </c>
      <c r="C80" s="149">
        <v>303508</v>
      </c>
      <c r="D80" s="149">
        <v>70557</v>
      </c>
    </row>
    <row r="81" spans="1:4" s="149" customFormat="1" x14ac:dyDescent="0.25">
      <c r="A81" s="150">
        <v>43931</v>
      </c>
      <c r="B81" s="149">
        <v>169961</v>
      </c>
      <c r="C81" s="149">
        <v>303508</v>
      </c>
      <c r="D81" s="149">
        <v>70557</v>
      </c>
    </row>
    <row r="82" spans="1:4" s="149" customFormat="1" x14ac:dyDescent="0.25">
      <c r="A82" s="150">
        <v>43934</v>
      </c>
      <c r="B82" s="149">
        <v>74055</v>
      </c>
      <c r="C82" s="149">
        <v>109757</v>
      </c>
      <c r="D82" s="149">
        <v>36704</v>
      </c>
    </row>
    <row r="83" spans="1:4" s="149" customFormat="1" x14ac:dyDescent="0.25">
      <c r="A83" s="150">
        <v>43935</v>
      </c>
      <c r="B83" s="149">
        <v>54727</v>
      </c>
      <c r="C83" s="149">
        <v>125008</v>
      </c>
      <c r="D83" s="149">
        <v>36656</v>
      </c>
    </row>
    <row r="84" spans="1:4" s="149" customFormat="1" x14ac:dyDescent="0.25">
      <c r="A84" s="150">
        <v>43936</v>
      </c>
      <c r="B84" s="149">
        <v>53514</v>
      </c>
      <c r="C84" s="149">
        <v>134282</v>
      </c>
      <c r="D84" s="149">
        <v>43359</v>
      </c>
    </row>
    <row r="85" spans="1:4" s="149" customFormat="1" x14ac:dyDescent="0.25">
      <c r="A85" s="150">
        <v>43937</v>
      </c>
      <c r="B85" s="149">
        <v>38838</v>
      </c>
      <c r="C85" s="149">
        <v>106402</v>
      </c>
      <c r="D85" s="149">
        <v>32413</v>
      </c>
    </row>
    <row r="86" spans="1:4" s="149" customFormat="1" x14ac:dyDescent="0.25">
      <c r="A86" s="150">
        <v>43938</v>
      </c>
      <c r="B86" s="149">
        <v>44037</v>
      </c>
      <c r="C86" s="149">
        <v>110550</v>
      </c>
      <c r="D86" s="149">
        <v>31797</v>
      </c>
    </row>
    <row r="87" spans="1:4" s="149" customFormat="1" x14ac:dyDescent="0.25">
      <c r="A87" s="150">
        <v>43941</v>
      </c>
      <c r="B87" s="149">
        <v>39218</v>
      </c>
      <c r="C87" s="149">
        <v>95856</v>
      </c>
      <c r="D87" s="149">
        <v>39901</v>
      </c>
    </row>
    <row r="88" spans="1:4" s="149" customFormat="1" x14ac:dyDescent="0.25">
      <c r="A88" s="150">
        <v>43942</v>
      </c>
      <c r="B88" s="149">
        <v>53457</v>
      </c>
      <c r="C88" s="149">
        <v>133672</v>
      </c>
      <c r="D88" s="149">
        <v>61231</v>
      </c>
    </row>
    <row r="89" spans="1:4" s="149" customFormat="1" x14ac:dyDescent="0.25">
      <c r="A89" s="150">
        <v>43943</v>
      </c>
      <c r="B89" s="149">
        <v>48524</v>
      </c>
      <c r="C89" s="149">
        <v>64540</v>
      </c>
      <c r="D89" s="149">
        <v>27143</v>
      </c>
    </row>
    <row r="90" spans="1:4" s="149" customFormat="1" x14ac:dyDescent="0.25">
      <c r="A90" s="150">
        <v>43944</v>
      </c>
      <c r="B90" s="149">
        <v>29508</v>
      </c>
      <c r="C90" s="149">
        <v>84298</v>
      </c>
      <c r="D90" s="149">
        <v>35527</v>
      </c>
    </row>
    <row r="91" spans="1:4" s="149" customFormat="1" x14ac:dyDescent="0.25">
      <c r="A91" s="150">
        <v>43945</v>
      </c>
      <c r="B91" s="149">
        <v>33852</v>
      </c>
      <c r="C91" s="149">
        <v>92201</v>
      </c>
      <c r="D91" s="149">
        <v>35542</v>
      </c>
    </row>
    <row r="92" spans="1:4" x14ac:dyDescent="0.25">
      <c r="A92" s="59">
        <v>43948</v>
      </c>
      <c r="B92" s="41">
        <v>44121</v>
      </c>
      <c r="C92" s="41">
        <v>66233</v>
      </c>
      <c r="D92" s="41">
        <v>23262</v>
      </c>
    </row>
    <row r="93" spans="1:4" x14ac:dyDescent="0.25">
      <c r="A93" s="59">
        <v>43949</v>
      </c>
      <c r="B93" s="41">
        <v>36420</v>
      </c>
      <c r="C93" s="41">
        <v>76964</v>
      </c>
      <c r="D93" s="41">
        <v>26619</v>
      </c>
    </row>
    <row r="94" spans="1:4" x14ac:dyDescent="0.25">
      <c r="A94" s="59">
        <v>43950</v>
      </c>
      <c r="B94" s="41">
        <v>30544</v>
      </c>
      <c r="C94" s="41">
        <v>113094</v>
      </c>
      <c r="D94" s="41">
        <v>35562</v>
      </c>
    </row>
    <row r="95" spans="1:4" x14ac:dyDescent="0.25">
      <c r="A95" s="59">
        <v>43951</v>
      </c>
      <c r="B95" s="41">
        <v>44706</v>
      </c>
      <c r="C95" s="41">
        <v>118293</v>
      </c>
      <c r="D95" s="41">
        <v>48169</v>
      </c>
    </row>
    <row r="96" spans="1:4" x14ac:dyDescent="0.25">
      <c r="A96" s="59">
        <v>43952</v>
      </c>
      <c r="B96" s="41">
        <v>45613</v>
      </c>
      <c r="C96" s="41">
        <v>108432</v>
      </c>
      <c r="D96" s="41">
        <v>36569</v>
      </c>
    </row>
    <row r="97" spans="1:4" x14ac:dyDescent="0.25">
      <c r="A97" s="59">
        <v>43955</v>
      </c>
      <c r="B97" s="41">
        <v>34699</v>
      </c>
      <c r="C97" s="41">
        <v>74096</v>
      </c>
      <c r="D97" s="41">
        <v>27922</v>
      </c>
    </row>
    <row r="98" spans="1:4" x14ac:dyDescent="0.25">
      <c r="A98" s="59">
        <v>43956</v>
      </c>
      <c r="B98" s="41">
        <v>28712</v>
      </c>
      <c r="C98" s="41">
        <v>77447</v>
      </c>
      <c r="D98" s="41">
        <v>41369</v>
      </c>
    </row>
    <row r="99" spans="1:4" x14ac:dyDescent="0.25">
      <c r="A99" s="59">
        <v>43957</v>
      </c>
      <c r="B99" s="41">
        <v>40190</v>
      </c>
      <c r="C99" s="41">
        <v>65487</v>
      </c>
      <c r="D99" s="41">
        <v>26807</v>
      </c>
    </row>
    <row r="100" spans="1:4" x14ac:dyDescent="0.25">
      <c r="A100" s="59">
        <v>43958</v>
      </c>
      <c r="B100" s="41">
        <v>42924</v>
      </c>
      <c r="C100" s="41">
        <v>73767</v>
      </c>
      <c r="D100" s="41">
        <v>23008</v>
      </c>
    </row>
    <row r="101" spans="1:4" x14ac:dyDescent="0.25">
      <c r="A101" s="59">
        <v>43959</v>
      </c>
      <c r="B101" s="41">
        <v>47014</v>
      </c>
      <c r="C101" s="41">
        <v>59454</v>
      </c>
      <c r="D101" s="41">
        <v>29327</v>
      </c>
    </row>
    <row r="102" spans="1:4" x14ac:dyDescent="0.25">
      <c r="A102" s="59">
        <v>43962</v>
      </c>
      <c r="B102" s="41">
        <v>49630</v>
      </c>
      <c r="C102" s="41">
        <v>47712</v>
      </c>
      <c r="D102" s="41">
        <v>20109</v>
      </c>
    </row>
    <row r="103" spans="1:4" x14ac:dyDescent="0.25">
      <c r="A103" s="59">
        <v>43963</v>
      </c>
      <c r="B103" s="41">
        <v>63667</v>
      </c>
      <c r="C103" s="41">
        <v>79237</v>
      </c>
      <c r="D103" s="41">
        <v>38604</v>
      </c>
    </row>
    <row r="104" spans="1:4" x14ac:dyDescent="0.25">
      <c r="A104" s="59">
        <v>43964</v>
      </c>
      <c r="B104" s="41">
        <v>52646</v>
      </c>
      <c r="C104" s="41">
        <v>113073</v>
      </c>
      <c r="D104" s="41">
        <v>44846</v>
      </c>
    </row>
    <row r="105" spans="1:4" x14ac:dyDescent="0.25">
      <c r="A105" s="59">
        <v>43965</v>
      </c>
      <c r="B105" s="41">
        <v>55931</v>
      </c>
      <c r="C105" s="41">
        <v>120495</v>
      </c>
      <c r="D105" s="41">
        <v>56540</v>
      </c>
    </row>
    <row r="106" spans="1:4" x14ac:dyDescent="0.25">
      <c r="A106" s="59">
        <v>43966</v>
      </c>
      <c r="B106" s="41">
        <v>44114</v>
      </c>
      <c r="C106" s="41">
        <v>100367</v>
      </c>
      <c r="D106" s="41">
        <v>47541</v>
      </c>
    </row>
    <row r="107" spans="1:4" x14ac:dyDescent="0.25">
      <c r="A107" s="59">
        <v>43969</v>
      </c>
      <c r="B107" s="41">
        <v>47944</v>
      </c>
      <c r="C107" s="41">
        <v>95527</v>
      </c>
      <c r="D107" s="41">
        <v>42532</v>
      </c>
    </row>
    <row r="108" spans="1:4" x14ac:dyDescent="0.25">
      <c r="A108" s="59">
        <v>43970</v>
      </c>
      <c r="B108" s="41">
        <v>44967</v>
      </c>
      <c r="C108" s="41">
        <v>68951</v>
      </c>
      <c r="D108" s="41">
        <v>41992</v>
      </c>
    </row>
    <row r="109" spans="1:4" x14ac:dyDescent="0.25">
      <c r="A109" s="59">
        <v>43971</v>
      </c>
      <c r="B109" s="41">
        <v>44626</v>
      </c>
      <c r="C109" s="41">
        <v>111232</v>
      </c>
      <c r="D109" s="41">
        <v>41689</v>
      </c>
    </row>
    <row r="110" spans="1:4" x14ac:dyDescent="0.25">
      <c r="A110" s="59">
        <v>43972</v>
      </c>
      <c r="B110" s="41">
        <v>34169</v>
      </c>
      <c r="C110" s="41">
        <v>65324</v>
      </c>
      <c r="D110" s="41">
        <v>32903</v>
      </c>
    </row>
    <row r="111" spans="1:4" x14ac:dyDescent="0.25">
      <c r="A111" s="59">
        <v>43973</v>
      </c>
      <c r="B111" s="41">
        <v>37199</v>
      </c>
      <c r="C111" s="41">
        <v>48831</v>
      </c>
      <c r="D111" s="41">
        <v>27440</v>
      </c>
    </row>
    <row r="112" spans="1:4" x14ac:dyDescent="0.25">
      <c r="A112" s="59">
        <v>43976</v>
      </c>
      <c r="B112" s="41">
        <v>37199</v>
      </c>
      <c r="C112" s="41">
        <v>48831</v>
      </c>
      <c r="D112" s="41">
        <v>27440</v>
      </c>
    </row>
    <row r="113" spans="1:4" x14ac:dyDescent="0.25">
      <c r="A113" s="59">
        <v>43977</v>
      </c>
      <c r="B113" s="41">
        <v>47016</v>
      </c>
      <c r="C113" s="41">
        <v>74428</v>
      </c>
      <c r="D113" s="41">
        <v>28746</v>
      </c>
    </row>
    <row r="114" spans="1:4" x14ac:dyDescent="0.25">
      <c r="A114" s="59">
        <v>43978</v>
      </c>
      <c r="B114" s="41">
        <v>37810</v>
      </c>
      <c r="C114" s="41">
        <v>71131</v>
      </c>
      <c r="D114" s="41">
        <v>30925</v>
      </c>
    </row>
    <row r="115" spans="1:4" x14ac:dyDescent="0.25">
      <c r="A115" s="59">
        <v>43979</v>
      </c>
      <c r="B115" s="41">
        <v>38729</v>
      </c>
      <c r="C115" s="41">
        <v>80556</v>
      </c>
      <c r="D115" s="41">
        <v>37883</v>
      </c>
    </row>
    <row r="116" spans="1:4" x14ac:dyDescent="0.25">
      <c r="A116" s="59">
        <v>43980</v>
      </c>
      <c r="B116" s="41">
        <v>48608</v>
      </c>
      <c r="C116" s="41">
        <v>109653</v>
      </c>
      <c r="D116" s="41">
        <v>45531</v>
      </c>
    </row>
    <row r="117" spans="1:4" x14ac:dyDescent="0.25">
      <c r="A117" s="59">
        <v>43983</v>
      </c>
      <c r="B117" s="41">
        <v>49306</v>
      </c>
      <c r="C117" s="41">
        <v>91238</v>
      </c>
      <c r="D117" s="41">
        <v>28423</v>
      </c>
    </row>
    <row r="118" spans="1:4" x14ac:dyDescent="0.25">
      <c r="A118" s="59">
        <v>43984</v>
      </c>
      <c r="B118" s="41">
        <v>40562</v>
      </c>
      <c r="C118" s="41">
        <v>97158</v>
      </c>
      <c r="D118" s="41">
        <v>45888</v>
      </c>
    </row>
    <row r="119" spans="1:4" x14ac:dyDescent="0.25">
      <c r="A119" s="59">
        <v>43985</v>
      </c>
      <c r="B119" s="41">
        <v>54158</v>
      </c>
      <c r="C119" s="41">
        <v>90862</v>
      </c>
      <c r="D119" s="41">
        <v>39123</v>
      </c>
    </row>
    <row r="120" spans="1:4" x14ac:dyDescent="0.25">
      <c r="A120" s="59">
        <v>43986</v>
      </c>
      <c r="B120" s="41">
        <v>39055</v>
      </c>
      <c r="C120" s="41">
        <v>98019</v>
      </c>
      <c r="D120" s="41">
        <v>28368</v>
      </c>
    </row>
    <row r="121" spans="1:4" x14ac:dyDescent="0.25">
      <c r="A121" s="59">
        <v>43987</v>
      </c>
      <c r="B121" s="41">
        <v>62261</v>
      </c>
      <c r="C121" s="41">
        <v>105744</v>
      </c>
      <c r="D121" s="41">
        <v>30975</v>
      </c>
    </row>
    <row r="122" spans="1:4" x14ac:dyDescent="0.25">
      <c r="A122" s="59">
        <v>43990</v>
      </c>
      <c r="B122" s="41">
        <v>53697</v>
      </c>
      <c r="C122" s="41">
        <v>58250</v>
      </c>
      <c r="D122" s="41">
        <v>33909</v>
      </c>
    </row>
    <row r="123" spans="1:4" x14ac:dyDescent="0.25">
      <c r="A123" s="59">
        <v>43991</v>
      </c>
      <c r="B123" s="41">
        <v>46893</v>
      </c>
      <c r="C123" s="41">
        <v>77655</v>
      </c>
      <c r="D123" s="41">
        <v>48408</v>
      </c>
    </row>
    <row r="124" spans="1:4" x14ac:dyDescent="0.25">
      <c r="A124" s="59">
        <v>43992</v>
      </c>
      <c r="B124" s="41">
        <v>51685</v>
      </c>
      <c r="C124" s="41">
        <v>107813</v>
      </c>
      <c r="D124" s="41">
        <v>49668</v>
      </c>
    </row>
    <row r="125" spans="1:4" x14ac:dyDescent="0.25">
      <c r="A125" s="59">
        <v>43993</v>
      </c>
      <c r="B125" s="41">
        <v>79017</v>
      </c>
      <c r="C125" s="41">
        <v>150481</v>
      </c>
      <c r="D125" s="41">
        <v>61990</v>
      </c>
    </row>
    <row r="126" spans="1:4" x14ac:dyDescent="0.25">
      <c r="A126" s="59">
        <v>43994</v>
      </c>
      <c r="B126" s="41">
        <v>55994</v>
      </c>
      <c r="C126" s="41">
        <v>133573</v>
      </c>
      <c r="D126" s="41">
        <v>75571</v>
      </c>
    </row>
    <row r="127" spans="1:4" x14ac:dyDescent="0.25">
      <c r="A127" s="59">
        <v>43997</v>
      </c>
      <c r="B127" s="41">
        <v>77338</v>
      </c>
      <c r="C127" s="41">
        <v>139031</v>
      </c>
      <c r="D127" s="41">
        <v>61336</v>
      </c>
    </row>
    <row r="128" spans="1:4" x14ac:dyDescent="0.25">
      <c r="A128" s="59">
        <v>43998</v>
      </c>
      <c r="B128" s="41">
        <v>64605</v>
      </c>
      <c r="C128" s="41">
        <v>131456</v>
      </c>
      <c r="D128" s="41">
        <v>71240</v>
      </c>
    </row>
    <row r="129" spans="1:4" x14ac:dyDescent="0.25">
      <c r="A129" s="59">
        <v>43999</v>
      </c>
      <c r="B129" s="41">
        <v>55378</v>
      </c>
      <c r="C129" s="41">
        <v>60403</v>
      </c>
      <c r="D129" s="41">
        <v>36391</v>
      </c>
    </row>
    <row r="130" spans="1:4" x14ac:dyDescent="0.25">
      <c r="A130" s="59">
        <v>44000</v>
      </c>
      <c r="B130" s="41">
        <v>38482</v>
      </c>
      <c r="C130" s="41">
        <v>77148</v>
      </c>
      <c r="D130" s="41">
        <v>31541</v>
      </c>
    </row>
    <row r="131" spans="1:4" x14ac:dyDescent="0.25">
      <c r="A131" s="59">
        <v>44001</v>
      </c>
      <c r="B131" s="41">
        <v>50238</v>
      </c>
      <c r="C131" s="41">
        <v>101054</v>
      </c>
      <c r="D131" s="41">
        <v>33318</v>
      </c>
    </row>
    <row r="132" spans="1:4" x14ac:dyDescent="0.25">
      <c r="A132" s="59">
        <v>44004</v>
      </c>
      <c r="B132" s="41">
        <v>28739</v>
      </c>
      <c r="C132" s="41">
        <v>55966</v>
      </c>
      <c r="D132" s="41">
        <v>30841</v>
      </c>
    </row>
    <row r="133" spans="1:4" x14ac:dyDescent="0.25">
      <c r="A133" s="59">
        <v>44005</v>
      </c>
      <c r="B133" s="41">
        <v>44349</v>
      </c>
      <c r="C133" s="41">
        <v>55907</v>
      </c>
      <c r="D133" s="41">
        <v>22551</v>
      </c>
    </row>
    <row r="134" spans="1:4" x14ac:dyDescent="0.25">
      <c r="A134" s="59">
        <v>44006</v>
      </c>
      <c r="B134" s="41">
        <v>42896</v>
      </c>
      <c r="C134" s="41">
        <v>141618</v>
      </c>
      <c r="D134" s="41">
        <v>53871</v>
      </c>
    </row>
    <row r="135" spans="1:4" x14ac:dyDescent="0.25">
      <c r="A135" s="59">
        <v>44007</v>
      </c>
      <c r="B135" s="41">
        <v>38445</v>
      </c>
      <c r="C135" s="41">
        <v>96157</v>
      </c>
      <c r="D135" s="41">
        <v>49038</v>
      </c>
    </row>
    <row r="136" spans="1:4" x14ac:dyDescent="0.25">
      <c r="A136" s="59">
        <v>44008</v>
      </c>
      <c r="B136" s="41">
        <v>28378</v>
      </c>
      <c r="C136" s="41">
        <v>103200</v>
      </c>
      <c r="D136" s="41">
        <v>36408</v>
      </c>
    </row>
    <row r="137" spans="1:4" x14ac:dyDescent="0.25">
      <c r="A137" s="59">
        <v>44011</v>
      </c>
      <c r="B137" s="41">
        <v>37068</v>
      </c>
      <c r="C137" s="41">
        <v>211924</v>
      </c>
      <c r="D137" s="41">
        <v>126107</v>
      </c>
    </row>
    <row r="138" spans="1:4" x14ac:dyDescent="0.25">
      <c r="A138" s="59">
        <v>44012</v>
      </c>
      <c r="B138" s="41">
        <v>43082</v>
      </c>
      <c r="C138" s="41">
        <v>111356</v>
      </c>
      <c r="D138" s="41">
        <v>43858</v>
      </c>
    </row>
    <row r="139" spans="1:4" x14ac:dyDescent="0.25">
      <c r="A139" s="59">
        <v>44013</v>
      </c>
      <c r="B139" s="41">
        <v>46054</v>
      </c>
      <c r="C139" s="41">
        <v>84821</v>
      </c>
      <c r="D139" s="41">
        <v>39981</v>
      </c>
    </row>
    <row r="140" spans="1:4" x14ac:dyDescent="0.25">
      <c r="A140" s="59">
        <v>44014</v>
      </c>
      <c r="B140" s="41">
        <v>39659</v>
      </c>
      <c r="C140" s="41">
        <v>88764</v>
      </c>
      <c r="D140" s="41">
        <v>44298</v>
      </c>
    </row>
    <row r="141" spans="1:4" x14ac:dyDescent="0.25">
      <c r="A141" s="59">
        <v>44015</v>
      </c>
      <c r="B141" s="41">
        <v>39659</v>
      </c>
      <c r="C141" s="41">
        <v>88764</v>
      </c>
      <c r="D141" s="41">
        <v>44298</v>
      </c>
    </row>
    <row r="142" spans="1:4" x14ac:dyDescent="0.25">
      <c r="A142" s="59">
        <v>44018</v>
      </c>
      <c r="B142" s="41">
        <v>43986</v>
      </c>
      <c r="C142" s="41">
        <v>58246</v>
      </c>
      <c r="D142" s="41">
        <v>24485</v>
      </c>
    </row>
    <row r="143" spans="1:4" x14ac:dyDescent="0.25">
      <c r="A143" s="59">
        <v>44019</v>
      </c>
      <c r="B143" s="41">
        <v>43199</v>
      </c>
      <c r="C143" s="41">
        <v>65355</v>
      </c>
      <c r="D143" s="41">
        <v>27577</v>
      </c>
    </row>
    <row r="144" spans="1:4" x14ac:dyDescent="0.25">
      <c r="A144" s="59">
        <v>44020</v>
      </c>
      <c r="B144" s="41">
        <v>35364</v>
      </c>
      <c r="C144" s="41">
        <v>67550</v>
      </c>
      <c r="D144" s="41">
        <v>28602</v>
      </c>
    </row>
    <row r="145" spans="1:4" x14ac:dyDescent="0.25">
      <c r="A145" s="59">
        <v>44021</v>
      </c>
      <c r="B145" s="41">
        <v>38187</v>
      </c>
      <c r="C145" s="41">
        <v>74402</v>
      </c>
      <c r="D145" s="41">
        <v>36162</v>
      </c>
    </row>
    <row r="146" spans="1:4" x14ac:dyDescent="0.25">
      <c r="A146" s="59">
        <v>44022</v>
      </c>
      <c r="B146" s="41">
        <v>28791</v>
      </c>
      <c r="C146" s="41">
        <v>58490</v>
      </c>
      <c r="D146" s="41">
        <v>29017</v>
      </c>
    </row>
    <row r="147" spans="1:4" x14ac:dyDescent="0.25">
      <c r="A147" s="59">
        <v>44025</v>
      </c>
      <c r="B147" s="41">
        <v>49721</v>
      </c>
      <c r="C147" s="41">
        <v>68497</v>
      </c>
      <c r="D147" s="41">
        <v>32369</v>
      </c>
    </row>
    <row r="148" spans="1:4" x14ac:dyDescent="0.25">
      <c r="A148" s="59">
        <v>44026</v>
      </c>
      <c r="B148" s="41">
        <v>41469</v>
      </c>
      <c r="C148" s="41">
        <v>99046</v>
      </c>
      <c r="D148" s="41">
        <v>52874</v>
      </c>
    </row>
    <row r="149" spans="1:4" x14ac:dyDescent="0.25">
      <c r="A149" s="59">
        <v>44027</v>
      </c>
      <c r="B149" s="41">
        <v>28097</v>
      </c>
      <c r="C149" s="41">
        <v>70094</v>
      </c>
      <c r="D149" s="41">
        <v>30075</v>
      </c>
    </row>
    <row r="150" spans="1:4" x14ac:dyDescent="0.25">
      <c r="A150" s="59">
        <v>44028</v>
      </c>
      <c r="B150" s="41">
        <v>28316</v>
      </c>
      <c r="C150" s="41">
        <v>48449</v>
      </c>
      <c r="D150" s="41">
        <v>29737</v>
      </c>
    </row>
    <row r="151" spans="1:4" x14ac:dyDescent="0.25">
      <c r="A151" s="59">
        <v>44029</v>
      </c>
      <c r="B151" s="41">
        <v>20969</v>
      </c>
      <c r="C151" s="41">
        <v>56142</v>
      </c>
      <c r="D151" s="41">
        <v>19313</v>
      </c>
    </row>
    <row r="152" spans="1:4" x14ac:dyDescent="0.25">
      <c r="A152" s="59">
        <v>44032</v>
      </c>
      <c r="B152" s="41">
        <v>21058</v>
      </c>
      <c r="C152" s="41">
        <v>41857</v>
      </c>
      <c r="D152" s="41">
        <v>15362</v>
      </c>
    </row>
    <row r="153" spans="1:4" x14ac:dyDescent="0.25">
      <c r="A153" s="59">
        <v>44033</v>
      </c>
      <c r="B153" s="41">
        <v>28760</v>
      </c>
      <c r="C153" s="41">
        <v>65976</v>
      </c>
      <c r="D153" s="41">
        <v>30749</v>
      </c>
    </row>
    <row r="154" spans="1:4" x14ac:dyDescent="0.25">
      <c r="A154" s="59">
        <v>44034</v>
      </c>
      <c r="B154" s="41">
        <v>19953</v>
      </c>
      <c r="C154" s="41">
        <v>48713</v>
      </c>
      <c r="D154" s="41">
        <v>19288</v>
      </c>
    </row>
    <row r="155" spans="1:4" x14ac:dyDescent="0.25">
      <c r="A155" s="59">
        <v>44035</v>
      </c>
      <c r="B155" s="41">
        <v>24685</v>
      </c>
      <c r="C155" s="41">
        <v>88856</v>
      </c>
      <c r="D155" s="41">
        <v>34947</v>
      </c>
    </row>
    <row r="156" spans="1:4" x14ac:dyDescent="0.25">
      <c r="A156" s="59">
        <v>44036</v>
      </c>
      <c r="B156" s="41">
        <v>25744</v>
      </c>
      <c r="C156" s="41">
        <v>52258</v>
      </c>
      <c r="D156" s="41">
        <v>31033</v>
      </c>
    </row>
    <row r="157" spans="1:4" x14ac:dyDescent="0.25">
      <c r="A157" s="59">
        <v>44039</v>
      </c>
      <c r="B157" s="41">
        <v>23864</v>
      </c>
      <c r="C157" s="41">
        <v>38672</v>
      </c>
      <c r="D157" s="41">
        <v>15985</v>
      </c>
    </row>
    <row r="158" spans="1:4" x14ac:dyDescent="0.25">
      <c r="A158" s="59">
        <v>44040</v>
      </c>
      <c r="B158" s="41">
        <v>39984</v>
      </c>
      <c r="C158" s="41">
        <v>43151</v>
      </c>
      <c r="D158" s="41">
        <v>19736</v>
      </c>
    </row>
    <row r="159" spans="1:4" x14ac:dyDescent="0.25">
      <c r="A159" s="59">
        <v>44041</v>
      </c>
      <c r="B159" s="41">
        <v>24458</v>
      </c>
      <c r="C159" s="41">
        <v>47375</v>
      </c>
      <c r="D159" s="41">
        <v>22189</v>
      </c>
    </row>
    <row r="160" spans="1:4" x14ac:dyDescent="0.25">
      <c r="A160" s="59">
        <v>44042</v>
      </c>
      <c r="B160" s="41">
        <v>24340</v>
      </c>
      <c r="C160" s="41">
        <v>131159</v>
      </c>
      <c r="D160" s="41">
        <v>61933</v>
      </c>
    </row>
    <row r="161" spans="1:4" x14ac:dyDescent="0.25">
      <c r="A161" s="59">
        <v>44043</v>
      </c>
      <c r="B161" s="41">
        <v>31398</v>
      </c>
      <c r="C161" s="41">
        <v>80845</v>
      </c>
      <c r="D161" s="41">
        <v>37429</v>
      </c>
    </row>
    <row r="162" spans="1:4" x14ac:dyDescent="0.25">
      <c r="A162" s="59">
        <v>44046</v>
      </c>
      <c r="B162" s="41">
        <v>34000</v>
      </c>
      <c r="C162" s="41">
        <v>48630</v>
      </c>
      <c r="D162" s="41">
        <v>22675</v>
      </c>
    </row>
    <row r="163" spans="1:4" x14ac:dyDescent="0.25">
      <c r="A163" s="59">
        <v>44047</v>
      </c>
      <c r="B163" s="41">
        <v>37286</v>
      </c>
      <c r="C163" s="41">
        <v>45892</v>
      </c>
      <c r="D163" s="41">
        <v>21935</v>
      </c>
    </row>
    <row r="164" spans="1:4" x14ac:dyDescent="0.25">
      <c r="A164" s="59">
        <v>44048</v>
      </c>
      <c r="B164" s="41">
        <v>30951</v>
      </c>
      <c r="C164" s="41">
        <v>33529</v>
      </c>
      <c r="D164" s="41">
        <v>19910</v>
      </c>
    </row>
    <row r="165" spans="1:4" x14ac:dyDescent="0.25">
      <c r="A165" s="59">
        <v>44049</v>
      </c>
      <c r="B165" s="41">
        <v>30494</v>
      </c>
      <c r="C165" s="41">
        <v>37336</v>
      </c>
      <c r="D165" s="41">
        <v>20050</v>
      </c>
    </row>
    <row r="166" spans="1:4" x14ac:dyDescent="0.25">
      <c r="A166" s="59">
        <v>44050</v>
      </c>
      <c r="B166" s="41">
        <v>32888</v>
      </c>
      <c r="C166" s="41">
        <v>45776</v>
      </c>
      <c r="D166" s="41">
        <v>24164</v>
      </c>
    </row>
    <row r="167" spans="1:4" x14ac:dyDescent="0.25">
      <c r="A167" s="59">
        <v>44053</v>
      </c>
      <c r="B167" s="41">
        <v>26648</v>
      </c>
      <c r="C167" s="41">
        <v>37166</v>
      </c>
      <c r="D167" s="41">
        <v>19156</v>
      </c>
    </row>
    <row r="168" spans="1:4" x14ac:dyDescent="0.25">
      <c r="A168" s="59">
        <v>44054</v>
      </c>
      <c r="B168" s="41">
        <v>41100</v>
      </c>
      <c r="C168" s="41">
        <v>67115</v>
      </c>
      <c r="D168" s="41">
        <v>34844</v>
      </c>
    </row>
    <row r="169" spans="1:4" x14ac:dyDescent="0.25">
      <c r="A169" s="59">
        <v>44055</v>
      </c>
      <c r="B169" s="41">
        <v>41522</v>
      </c>
      <c r="C169" s="41">
        <v>49399</v>
      </c>
      <c r="D169" s="41">
        <v>24483</v>
      </c>
    </row>
    <row r="170" spans="1:4" x14ac:dyDescent="0.25">
      <c r="A170" s="59">
        <v>44056</v>
      </c>
      <c r="B170" s="41">
        <v>57377</v>
      </c>
      <c r="C170" s="41">
        <v>71869</v>
      </c>
      <c r="D170" s="41">
        <v>31797</v>
      </c>
    </row>
    <row r="171" spans="1:4" x14ac:dyDescent="0.25">
      <c r="A171" s="59">
        <v>44057</v>
      </c>
      <c r="B171" s="41">
        <v>42842</v>
      </c>
      <c r="C171" s="41">
        <v>48694</v>
      </c>
      <c r="D171" s="41">
        <v>24304</v>
      </c>
    </row>
    <row r="172" spans="1:4" x14ac:dyDescent="0.25">
      <c r="A172" s="59">
        <v>44060</v>
      </c>
      <c r="B172" s="41">
        <v>33443</v>
      </c>
      <c r="C172" s="41">
        <v>46033</v>
      </c>
      <c r="D172" s="41">
        <v>16698</v>
      </c>
    </row>
    <row r="173" spans="1:4" x14ac:dyDescent="0.25">
      <c r="A173" s="59">
        <v>44061</v>
      </c>
      <c r="B173" s="41">
        <v>38632</v>
      </c>
      <c r="C173" s="41">
        <v>47774</v>
      </c>
      <c r="D173" s="41">
        <v>19842</v>
      </c>
    </row>
    <row r="174" spans="1:4" x14ac:dyDescent="0.25">
      <c r="A174" s="59">
        <v>44062</v>
      </c>
      <c r="B174" s="41">
        <v>42631</v>
      </c>
      <c r="C174" s="41">
        <v>49524</v>
      </c>
      <c r="D174" s="41">
        <v>19840</v>
      </c>
    </row>
    <row r="175" spans="1:4" x14ac:dyDescent="0.25">
      <c r="A175" s="59">
        <v>44063</v>
      </c>
      <c r="B175" s="41">
        <v>36665</v>
      </c>
      <c r="C175" s="41">
        <v>47206</v>
      </c>
      <c r="D175" s="41">
        <v>26009</v>
      </c>
    </row>
    <row r="176" spans="1:4" x14ac:dyDescent="0.25">
      <c r="A176" s="59">
        <v>44064</v>
      </c>
      <c r="B176" s="41">
        <v>20853</v>
      </c>
      <c r="C176" s="41">
        <v>41184</v>
      </c>
      <c r="D176" s="41">
        <v>18481</v>
      </c>
    </row>
    <row r="177" spans="1:4" x14ac:dyDescent="0.25">
      <c r="A177" s="59">
        <v>44067</v>
      </c>
      <c r="B177" s="41">
        <v>32654</v>
      </c>
      <c r="C177" s="41">
        <v>35143</v>
      </c>
      <c r="D177" s="41">
        <v>16743</v>
      </c>
    </row>
    <row r="178" spans="1:4" x14ac:dyDescent="0.25">
      <c r="A178" s="59">
        <v>44068</v>
      </c>
      <c r="B178" s="41">
        <v>41832</v>
      </c>
      <c r="C178" s="41">
        <v>46411</v>
      </c>
      <c r="D178" s="41">
        <v>22831</v>
      </c>
    </row>
    <row r="179" spans="1:4" x14ac:dyDescent="0.25">
      <c r="A179" s="59">
        <v>44069</v>
      </c>
      <c r="B179" s="41">
        <v>28234</v>
      </c>
      <c r="C179" s="41">
        <v>47469</v>
      </c>
      <c r="D179" s="41">
        <v>22011</v>
      </c>
    </row>
    <row r="180" spans="1:4" x14ac:dyDescent="0.25">
      <c r="A180" s="59">
        <v>44070</v>
      </c>
      <c r="B180" s="41">
        <v>41278</v>
      </c>
      <c r="C180" s="41">
        <v>55257</v>
      </c>
      <c r="D180" s="41">
        <v>30110</v>
      </c>
    </row>
    <row r="181" spans="1:4" x14ac:dyDescent="0.25">
      <c r="A181" s="59">
        <v>44071</v>
      </c>
      <c r="B181" s="41">
        <v>29320</v>
      </c>
      <c r="C181" s="41">
        <v>35371</v>
      </c>
      <c r="D181" s="41">
        <v>19686</v>
      </c>
    </row>
    <row r="182" spans="1:4" x14ac:dyDescent="0.25">
      <c r="A182" s="59">
        <v>44074</v>
      </c>
      <c r="B182" s="41">
        <v>46657</v>
      </c>
      <c r="C182" s="41">
        <v>41404</v>
      </c>
      <c r="D182" s="41">
        <v>21653</v>
      </c>
    </row>
    <row r="183" spans="1:4" x14ac:dyDescent="0.25">
      <c r="A183" s="59">
        <v>44075</v>
      </c>
      <c r="B183" s="41">
        <v>48710</v>
      </c>
      <c r="C183" s="41">
        <v>51610</v>
      </c>
      <c r="D183" s="41">
        <v>22172</v>
      </c>
    </row>
    <row r="184" spans="1:4" x14ac:dyDescent="0.25">
      <c r="A184" s="59">
        <v>44076</v>
      </c>
      <c r="B184" s="41">
        <v>51376</v>
      </c>
      <c r="C184" s="41">
        <v>54843</v>
      </c>
      <c r="D184" s="41">
        <v>25128</v>
      </c>
    </row>
    <row r="185" spans="1:4" x14ac:dyDescent="0.25">
      <c r="A185" s="59">
        <v>44077</v>
      </c>
      <c r="B185" s="41">
        <v>51721</v>
      </c>
      <c r="C185" s="41">
        <v>113020</v>
      </c>
      <c r="D185" s="41">
        <v>45242</v>
      </c>
    </row>
    <row r="186" spans="1:4" x14ac:dyDescent="0.25">
      <c r="A186" s="59">
        <v>44078</v>
      </c>
      <c r="B186" s="41">
        <v>57319</v>
      </c>
      <c r="C186" s="41">
        <v>115343</v>
      </c>
      <c r="D186" s="41">
        <v>40161</v>
      </c>
    </row>
    <row r="187" spans="1:4" x14ac:dyDescent="0.25">
      <c r="A187" s="59">
        <v>44081</v>
      </c>
      <c r="B187" s="41">
        <v>57319</v>
      </c>
      <c r="C187" s="41">
        <v>115343</v>
      </c>
      <c r="D187" s="41">
        <v>40161</v>
      </c>
    </row>
    <row r="188" spans="1:4" x14ac:dyDescent="0.25">
      <c r="A188" s="59">
        <v>44082</v>
      </c>
      <c r="B188" s="41">
        <v>47461</v>
      </c>
      <c r="C188" s="41">
        <v>94927</v>
      </c>
      <c r="D188" s="41">
        <v>39367</v>
      </c>
    </row>
    <row r="189" spans="1:4" x14ac:dyDescent="0.25">
      <c r="A189" s="59">
        <v>44083</v>
      </c>
      <c r="B189" s="41">
        <v>41831</v>
      </c>
      <c r="C189" s="41">
        <v>80000</v>
      </c>
      <c r="D189" s="41">
        <v>33224</v>
      </c>
    </row>
    <row r="190" spans="1:4" x14ac:dyDescent="0.25">
      <c r="A190" s="59">
        <v>44084</v>
      </c>
      <c r="B190" s="41">
        <v>46546</v>
      </c>
      <c r="C190" s="41">
        <v>91687</v>
      </c>
      <c r="D190" s="41">
        <v>46249</v>
      </c>
    </row>
    <row r="191" spans="1:4" x14ac:dyDescent="0.25">
      <c r="A191" s="59">
        <v>44085</v>
      </c>
      <c r="B191" s="41">
        <v>34284</v>
      </c>
      <c r="C191" s="41">
        <v>63508</v>
      </c>
      <c r="D191" s="41">
        <v>33209</v>
      </c>
    </row>
    <row r="192" spans="1:4" x14ac:dyDescent="0.25">
      <c r="A192" s="59">
        <v>44088</v>
      </c>
      <c r="B192" s="41">
        <v>42371</v>
      </c>
      <c r="C192" s="41">
        <v>76424</v>
      </c>
      <c r="D192" s="41">
        <v>21839</v>
      </c>
    </row>
    <row r="193" spans="1:4" x14ac:dyDescent="0.25">
      <c r="A193" s="59">
        <v>44089</v>
      </c>
      <c r="B193" s="41">
        <v>27967</v>
      </c>
      <c r="C193" s="41">
        <v>63367</v>
      </c>
      <c r="D193" s="41">
        <v>17992</v>
      </c>
    </row>
    <row r="194" spans="1:4" x14ac:dyDescent="0.25">
      <c r="A194" s="59">
        <v>44090</v>
      </c>
      <c r="B194" s="41">
        <v>32208</v>
      </c>
      <c r="C194" s="41">
        <v>70272</v>
      </c>
      <c r="D194" s="41">
        <v>21486</v>
      </c>
    </row>
    <row r="195" spans="1:4" x14ac:dyDescent="0.25">
      <c r="A195" s="59">
        <v>44091</v>
      </c>
      <c r="B195" s="41">
        <v>35403</v>
      </c>
      <c r="C195" s="41">
        <v>75292</v>
      </c>
      <c r="D195" s="41">
        <v>31753</v>
      </c>
    </row>
    <row r="196" spans="1:4" x14ac:dyDescent="0.25">
      <c r="A196" s="59">
        <v>44092</v>
      </c>
      <c r="B196" s="41">
        <v>35940</v>
      </c>
      <c r="C196" s="41">
        <v>61238</v>
      </c>
      <c r="D196" s="41">
        <v>24553</v>
      </c>
    </row>
    <row r="197" spans="1:4" x14ac:dyDescent="0.25">
      <c r="A197" s="59">
        <v>44095</v>
      </c>
      <c r="B197" s="41">
        <v>38182</v>
      </c>
      <c r="C197" s="41">
        <v>114657</v>
      </c>
      <c r="D197" s="41">
        <v>44177</v>
      </c>
    </row>
    <row r="198" spans="1:4" x14ac:dyDescent="0.25">
      <c r="A198" s="59">
        <v>44096</v>
      </c>
      <c r="B198" s="41">
        <v>27971</v>
      </c>
      <c r="C198" s="41">
        <v>82921</v>
      </c>
      <c r="D198" s="41">
        <v>34548</v>
      </c>
    </row>
    <row r="199" spans="1:4" x14ac:dyDescent="0.25">
      <c r="A199" s="59">
        <v>44097</v>
      </c>
      <c r="B199" s="41">
        <v>42340</v>
      </c>
      <c r="C199" s="41">
        <v>102004</v>
      </c>
      <c r="D199" s="41">
        <v>39174</v>
      </c>
    </row>
    <row r="200" spans="1:4" x14ac:dyDescent="0.25">
      <c r="A200" s="59">
        <v>44098</v>
      </c>
      <c r="B200" s="41">
        <v>56575</v>
      </c>
      <c r="C200" s="41">
        <v>108396</v>
      </c>
      <c r="D200" s="41">
        <v>42254</v>
      </c>
    </row>
    <row r="201" spans="1:4" x14ac:dyDescent="0.25">
      <c r="A201" s="59">
        <v>44099</v>
      </c>
      <c r="B201" s="41">
        <v>31864</v>
      </c>
      <c r="C201" s="41">
        <v>93608</v>
      </c>
      <c r="D201" s="41">
        <v>38730</v>
      </c>
    </row>
    <row r="202" spans="1:4" x14ac:dyDescent="0.25">
      <c r="A202" s="59">
        <v>44102</v>
      </c>
      <c r="B202" s="41">
        <v>29297</v>
      </c>
      <c r="C202" s="41">
        <v>60775</v>
      </c>
      <c r="D202" s="41">
        <v>26064</v>
      </c>
    </row>
    <row r="203" spans="1:4" x14ac:dyDescent="0.25">
      <c r="A203" s="59">
        <v>44103</v>
      </c>
      <c r="B203" s="41">
        <v>28597</v>
      </c>
      <c r="C203" s="41">
        <v>48563</v>
      </c>
      <c r="D203" s="41">
        <v>22620</v>
      </c>
    </row>
    <row r="204" spans="1:4" x14ac:dyDescent="0.25">
      <c r="A204" s="59">
        <v>44104</v>
      </c>
      <c r="B204" s="41">
        <v>40115</v>
      </c>
      <c r="C204" s="41">
        <v>81228</v>
      </c>
      <c r="D204" s="41">
        <v>31415</v>
      </c>
    </row>
    <row r="205" spans="1:4" x14ac:dyDescent="0.25">
      <c r="A205" s="59">
        <v>44105</v>
      </c>
      <c r="B205" s="41">
        <v>46170</v>
      </c>
      <c r="C205" s="41">
        <v>74684</v>
      </c>
      <c r="D205" s="41">
        <v>36958</v>
      </c>
    </row>
    <row r="206" spans="1:4" x14ac:dyDescent="0.25">
      <c r="A206" s="59">
        <v>44106</v>
      </c>
      <c r="B206" s="41">
        <v>32970</v>
      </c>
      <c r="C206" s="41">
        <v>76280</v>
      </c>
      <c r="D206" s="41">
        <v>36628</v>
      </c>
    </row>
    <row r="207" spans="1:4" x14ac:dyDescent="0.25">
      <c r="A207" s="59">
        <v>44109</v>
      </c>
      <c r="B207" s="41">
        <v>34774</v>
      </c>
      <c r="C207" s="41">
        <v>64171</v>
      </c>
      <c r="D207" s="41">
        <v>35506</v>
      </c>
    </row>
    <row r="208" spans="1:4" x14ac:dyDescent="0.25">
      <c r="A208" s="59">
        <v>44110</v>
      </c>
      <c r="B208" s="41">
        <v>52225</v>
      </c>
      <c r="C208" s="41">
        <v>92321</v>
      </c>
      <c r="D208" s="41">
        <v>44453</v>
      </c>
    </row>
    <row r="209" spans="1:4" x14ac:dyDescent="0.25">
      <c r="A209" s="59">
        <v>44111</v>
      </c>
      <c r="B209" s="41">
        <v>43679</v>
      </c>
      <c r="C209" s="41">
        <v>48542</v>
      </c>
      <c r="D209" s="41">
        <v>18708</v>
      </c>
    </row>
    <row r="210" spans="1:4" x14ac:dyDescent="0.25">
      <c r="A210" s="59">
        <v>44112</v>
      </c>
      <c r="B210" s="41">
        <v>36382</v>
      </c>
      <c r="C210" s="41">
        <v>31677</v>
      </c>
      <c r="D210" s="41">
        <v>17986</v>
      </c>
    </row>
    <row r="211" spans="1:4" x14ac:dyDescent="0.25">
      <c r="A211" s="59">
        <v>44113</v>
      </c>
      <c r="B211" s="41">
        <v>31037</v>
      </c>
      <c r="C211" s="41">
        <v>41122</v>
      </c>
      <c r="D211" s="41">
        <v>23137</v>
      </c>
    </row>
    <row r="212" spans="1:4" x14ac:dyDescent="0.25">
      <c r="A212" s="59">
        <v>44116</v>
      </c>
      <c r="B212" s="41">
        <v>30367</v>
      </c>
      <c r="C212" s="41">
        <v>37632</v>
      </c>
      <c r="D212" s="41">
        <v>17064</v>
      </c>
    </row>
    <row r="213" spans="1:4" x14ac:dyDescent="0.25">
      <c r="A213" s="59">
        <v>44117</v>
      </c>
      <c r="B213" s="41">
        <v>32587</v>
      </c>
      <c r="C213" s="41">
        <v>50639</v>
      </c>
      <c r="D213" s="41">
        <v>20510</v>
      </c>
    </row>
    <row r="214" spans="1:4" x14ac:dyDescent="0.25">
      <c r="A214" s="59">
        <v>44118</v>
      </c>
      <c r="B214" s="41">
        <v>34086</v>
      </c>
      <c r="C214" s="41">
        <v>54125</v>
      </c>
      <c r="D214" s="41">
        <v>20533</v>
      </c>
    </row>
    <row r="215" spans="1:4" x14ac:dyDescent="0.25">
      <c r="A215" s="59">
        <v>44119</v>
      </c>
      <c r="B215" s="41">
        <v>33789</v>
      </c>
      <c r="C215" s="41">
        <v>58915</v>
      </c>
      <c r="D215" s="41">
        <v>20168</v>
      </c>
    </row>
    <row r="216" spans="1:4" x14ac:dyDescent="0.25">
      <c r="A216" s="59">
        <v>44120</v>
      </c>
      <c r="B216" s="41">
        <v>28522</v>
      </c>
      <c r="C216" s="41">
        <v>48654</v>
      </c>
      <c r="D216" s="41">
        <v>19833</v>
      </c>
    </row>
    <row r="217" spans="1:4" x14ac:dyDescent="0.25">
      <c r="A217" s="59">
        <v>44123</v>
      </c>
      <c r="B217" s="41">
        <v>26959</v>
      </c>
      <c r="C217" s="41">
        <v>47761</v>
      </c>
      <c r="D217" s="41">
        <v>23953</v>
      </c>
    </row>
    <row r="218" spans="1:4" x14ac:dyDescent="0.25">
      <c r="A218" s="59">
        <v>44124</v>
      </c>
      <c r="B218" s="41">
        <v>31097</v>
      </c>
      <c r="C218" s="41">
        <v>58963</v>
      </c>
      <c r="D218" s="41">
        <v>25862</v>
      </c>
    </row>
    <row r="219" spans="1:4" x14ac:dyDescent="0.25">
      <c r="A219" s="59">
        <v>44125</v>
      </c>
      <c r="B219" s="41">
        <v>32859</v>
      </c>
      <c r="C219" s="41">
        <v>55354</v>
      </c>
      <c r="D219" s="41">
        <v>22064</v>
      </c>
    </row>
    <row r="220" spans="1:4" x14ac:dyDescent="0.25">
      <c r="A220" s="59">
        <v>44126</v>
      </c>
      <c r="B220" s="41">
        <v>33757</v>
      </c>
      <c r="C220" s="41">
        <v>51081</v>
      </c>
      <c r="D220" s="41">
        <v>20369</v>
      </c>
    </row>
    <row r="221" spans="1:4" x14ac:dyDescent="0.25">
      <c r="A221" s="59">
        <v>44127</v>
      </c>
      <c r="B221" s="41">
        <v>28429</v>
      </c>
      <c r="C221" s="41">
        <v>45128</v>
      </c>
      <c r="D221" s="41">
        <v>15731</v>
      </c>
    </row>
    <row r="222" spans="1:4" x14ac:dyDescent="0.25">
      <c r="A222" s="59">
        <v>44130</v>
      </c>
      <c r="B222" s="41">
        <v>28099</v>
      </c>
      <c r="C222" s="41">
        <v>95870</v>
      </c>
      <c r="D222" s="41">
        <v>29351</v>
      </c>
    </row>
    <row r="223" spans="1:4" x14ac:dyDescent="0.25">
      <c r="A223" s="59">
        <v>44131</v>
      </c>
      <c r="B223" s="41">
        <v>28352</v>
      </c>
      <c r="C223" s="41">
        <v>55890</v>
      </c>
      <c r="D223" s="41">
        <v>18843</v>
      </c>
    </row>
    <row r="224" spans="1:4" x14ac:dyDescent="0.25">
      <c r="A224" s="59">
        <v>44132</v>
      </c>
      <c r="B224" s="41">
        <v>34340</v>
      </c>
      <c r="C224" s="41">
        <v>110881</v>
      </c>
      <c r="D224" s="41">
        <v>42540</v>
      </c>
    </row>
    <row r="225" spans="1:4" x14ac:dyDescent="0.25">
      <c r="A225" s="59">
        <v>44133</v>
      </c>
      <c r="B225" s="41">
        <v>43323</v>
      </c>
      <c r="C225" s="41">
        <v>78886</v>
      </c>
      <c r="D225" s="41">
        <v>39970</v>
      </c>
    </row>
    <row r="226" spans="1:4" x14ac:dyDescent="0.25">
      <c r="A226" s="59">
        <v>44134</v>
      </c>
      <c r="B226" s="41">
        <v>61839</v>
      </c>
      <c r="C226" s="41">
        <v>96920</v>
      </c>
      <c r="D226" s="41">
        <v>33961</v>
      </c>
    </row>
    <row r="227" spans="1:4" x14ac:dyDescent="0.25">
      <c r="A227" s="59">
        <v>44137</v>
      </c>
      <c r="B227" s="41">
        <v>45765</v>
      </c>
      <c r="C227" s="41">
        <v>67067</v>
      </c>
      <c r="D227" s="41">
        <v>30903</v>
      </c>
    </row>
    <row r="228" spans="1:4" x14ac:dyDescent="0.25">
      <c r="A228" s="59">
        <v>44138</v>
      </c>
      <c r="B228" s="41">
        <v>37071</v>
      </c>
      <c r="C228" s="41">
        <v>86231</v>
      </c>
      <c r="D228" s="41">
        <v>37093</v>
      </c>
    </row>
    <row r="229" spans="1:4" x14ac:dyDescent="0.25">
      <c r="A229" s="59">
        <v>44139</v>
      </c>
      <c r="B229" s="41">
        <v>57167</v>
      </c>
      <c r="C229" s="41">
        <v>131070</v>
      </c>
      <c r="D229" s="41">
        <v>54621</v>
      </c>
    </row>
    <row r="230" spans="1:4" x14ac:dyDescent="0.25">
      <c r="A230" s="59">
        <v>44140</v>
      </c>
      <c r="B230" s="41">
        <v>45735</v>
      </c>
      <c r="C230" s="41">
        <v>104912</v>
      </c>
      <c r="D230" s="41">
        <v>40925</v>
      </c>
    </row>
    <row r="231" spans="1:4" x14ac:dyDescent="0.25">
      <c r="A231" s="59">
        <v>44141</v>
      </c>
      <c r="B231" s="41">
        <v>28752</v>
      </c>
      <c r="C231" s="41">
        <v>69377</v>
      </c>
      <c r="D231" s="41">
        <v>24400</v>
      </c>
    </row>
    <row r="232" spans="1:4" x14ac:dyDescent="0.25">
      <c r="A232" s="59">
        <v>44144</v>
      </c>
      <c r="B232" s="41">
        <v>68845</v>
      </c>
      <c r="C232" s="41">
        <v>141328</v>
      </c>
      <c r="D232" s="41">
        <v>54981</v>
      </c>
    </row>
    <row r="233" spans="1:4" x14ac:dyDescent="0.25">
      <c r="A233" s="59">
        <v>44145</v>
      </c>
      <c r="B233" s="41">
        <v>53437</v>
      </c>
      <c r="C233" s="41">
        <v>105614</v>
      </c>
      <c r="D233" s="41">
        <v>45639</v>
      </c>
    </row>
    <row r="234" spans="1:4" x14ac:dyDescent="0.25">
      <c r="A234" s="59">
        <v>44146</v>
      </c>
      <c r="B234" s="41">
        <v>16735</v>
      </c>
      <c r="C234" s="41">
        <v>36349</v>
      </c>
      <c r="D234" s="41">
        <v>17325</v>
      </c>
    </row>
    <row r="235" spans="1:4" x14ac:dyDescent="0.25">
      <c r="A235" s="59">
        <v>44147</v>
      </c>
      <c r="B235" s="41">
        <v>42665</v>
      </c>
      <c r="C235" s="41">
        <v>80757</v>
      </c>
      <c r="D235" s="41">
        <v>25060</v>
      </c>
    </row>
    <row r="236" spans="1:4" x14ac:dyDescent="0.25">
      <c r="A236" s="59">
        <v>44148</v>
      </c>
      <c r="B236" s="41">
        <v>27959</v>
      </c>
      <c r="C236" s="41">
        <v>50412</v>
      </c>
      <c r="D236" s="41">
        <v>15067</v>
      </c>
    </row>
    <row r="237" spans="1:4" x14ac:dyDescent="0.25">
      <c r="A237" s="59">
        <v>44151</v>
      </c>
      <c r="B237" s="41">
        <v>31708</v>
      </c>
      <c r="C237" s="41">
        <v>51586</v>
      </c>
      <c r="D237" s="41">
        <v>19910</v>
      </c>
    </row>
    <row r="238" spans="1:4" x14ac:dyDescent="0.25">
      <c r="A238" s="59">
        <v>44152</v>
      </c>
      <c r="B238" s="41">
        <v>41830</v>
      </c>
      <c r="C238" s="41">
        <v>52614</v>
      </c>
      <c r="D238" s="41">
        <v>22976</v>
      </c>
    </row>
    <row r="239" spans="1:4" x14ac:dyDescent="0.25">
      <c r="A239" s="59">
        <v>44153</v>
      </c>
      <c r="B239" s="41">
        <v>34655</v>
      </c>
      <c r="C239" s="41">
        <v>45581</v>
      </c>
      <c r="D239" s="41">
        <v>16868</v>
      </c>
    </row>
    <row r="240" spans="1:4" x14ac:dyDescent="0.25">
      <c r="A240" s="59">
        <v>44154</v>
      </c>
      <c r="B240" s="41">
        <v>44459</v>
      </c>
      <c r="C240" s="41">
        <v>48613</v>
      </c>
      <c r="D240" s="41">
        <v>17973</v>
      </c>
    </row>
    <row r="241" spans="1:4" x14ac:dyDescent="0.25">
      <c r="A241" s="59">
        <v>44155</v>
      </c>
      <c r="B241" s="41">
        <v>47247</v>
      </c>
      <c r="C241" s="41">
        <v>64302</v>
      </c>
      <c r="D241" s="41">
        <v>17775</v>
      </c>
    </row>
    <row r="242" spans="1:4" x14ac:dyDescent="0.25">
      <c r="A242" s="59">
        <v>44158</v>
      </c>
      <c r="B242" s="41">
        <v>29307</v>
      </c>
      <c r="C242" s="41">
        <v>51022</v>
      </c>
      <c r="D242" s="41">
        <v>19512</v>
      </c>
    </row>
    <row r="243" spans="1:4" x14ac:dyDescent="0.25">
      <c r="A243" s="59">
        <v>44159</v>
      </c>
      <c r="B243" s="41">
        <v>34082</v>
      </c>
      <c r="C243" s="41">
        <v>57709</v>
      </c>
      <c r="D243" s="41">
        <v>31704</v>
      </c>
    </row>
    <row r="244" spans="1:4" x14ac:dyDescent="0.25">
      <c r="A244" s="59">
        <v>44160</v>
      </c>
      <c r="B244" s="41">
        <v>27696</v>
      </c>
      <c r="C244" s="41">
        <v>41653</v>
      </c>
      <c r="D244" s="41">
        <v>13119</v>
      </c>
    </row>
    <row r="245" spans="1:4" x14ac:dyDescent="0.25">
      <c r="A245" s="59">
        <v>44161</v>
      </c>
      <c r="B245" s="41">
        <v>27696</v>
      </c>
      <c r="C245" s="41">
        <v>41653</v>
      </c>
      <c r="D245" s="41">
        <v>13119</v>
      </c>
    </row>
    <row r="246" spans="1:4" x14ac:dyDescent="0.25">
      <c r="A246" s="59">
        <v>44162</v>
      </c>
      <c r="B246" s="41">
        <v>15231</v>
      </c>
      <c r="C246" s="41">
        <v>17691</v>
      </c>
      <c r="D246" s="41">
        <v>7858</v>
      </c>
    </row>
    <row r="247" spans="1:4" x14ac:dyDescent="0.25">
      <c r="A247" s="59">
        <v>44165</v>
      </c>
      <c r="B247" s="41">
        <v>40740</v>
      </c>
      <c r="C247" s="41">
        <v>60768</v>
      </c>
      <c r="D247" s="41">
        <v>20826</v>
      </c>
    </row>
    <row r="248" spans="1:4" x14ac:dyDescent="0.25">
      <c r="A248" s="59">
        <v>44166</v>
      </c>
      <c r="B248" s="41">
        <v>51450</v>
      </c>
      <c r="C248" s="41">
        <v>66833</v>
      </c>
      <c r="D248" s="41">
        <v>24618</v>
      </c>
    </row>
    <row r="249" spans="1:4" x14ac:dyDescent="0.25">
      <c r="A249" s="59">
        <v>44167</v>
      </c>
      <c r="B249" s="41">
        <v>41060</v>
      </c>
      <c r="C249" s="41">
        <v>58622</v>
      </c>
      <c r="D249" s="41">
        <v>22803</v>
      </c>
    </row>
    <row r="250" spans="1:4" x14ac:dyDescent="0.25">
      <c r="A250" s="59">
        <v>44168</v>
      </c>
      <c r="B250" s="41">
        <v>42129</v>
      </c>
      <c r="C250" s="41">
        <v>54744</v>
      </c>
      <c r="D250" s="41">
        <v>16148</v>
      </c>
    </row>
    <row r="251" spans="1:4" x14ac:dyDescent="0.25">
      <c r="A251" s="59">
        <v>44169</v>
      </c>
      <c r="B251" s="41">
        <v>44892</v>
      </c>
      <c r="C251" s="41">
        <v>50156</v>
      </c>
      <c r="D251" s="41">
        <v>15660</v>
      </c>
    </row>
    <row r="252" spans="1:4" x14ac:dyDescent="0.25">
      <c r="A252" s="59">
        <v>44172</v>
      </c>
      <c r="B252" s="41">
        <v>56113</v>
      </c>
      <c r="C252" s="41">
        <v>44595</v>
      </c>
      <c r="D252" s="41">
        <v>15156</v>
      </c>
    </row>
    <row r="253" spans="1:4" x14ac:dyDescent="0.25">
      <c r="A253" s="59">
        <v>44173</v>
      </c>
      <c r="B253" s="41">
        <v>44689</v>
      </c>
      <c r="C253" s="41">
        <v>38044</v>
      </c>
      <c r="D253" s="41">
        <v>14201</v>
      </c>
    </row>
    <row r="254" spans="1:4" x14ac:dyDescent="0.25">
      <c r="A254" s="59">
        <v>44174</v>
      </c>
      <c r="B254" s="41">
        <v>53595</v>
      </c>
      <c r="C254" s="41">
        <v>59906</v>
      </c>
      <c r="D254" s="41">
        <v>21336</v>
      </c>
    </row>
    <row r="255" spans="1:4" x14ac:dyDescent="0.25">
      <c r="A255" s="59">
        <v>44175</v>
      </c>
      <c r="B255" s="41">
        <v>45519</v>
      </c>
      <c r="C255" s="41">
        <v>59600</v>
      </c>
      <c r="D255" s="41">
        <v>21137</v>
      </c>
    </row>
    <row r="256" spans="1:4" x14ac:dyDescent="0.25">
      <c r="A256" s="59">
        <v>44176</v>
      </c>
      <c r="B256" s="41">
        <v>35167</v>
      </c>
      <c r="C256" s="41">
        <v>46564</v>
      </c>
      <c r="D256" s="41">
        <v>21836</v>
      </c>
    </row>
    <row r="257" spans="1:4" x14ac:dyDescent="0.25">
      <c r="A257" s="59">
        <v>44179</v>
      </c>
      <c r="B257" s="41">
        <v>27295</v>
      </c>
      <c r="C257" s="41">
        <v>43260</v>
      </c>
      <c r="D257" s="41">
        <v>19384</v>
      </c>
    </row>
    <row r="258" spans="1:4" x14ac:dyDescent="0.25">
      <c r="A258" s="59">
        <v>44180</v>
      </c>
      <c r="B258" s="41">
        <v>35072</v>
      </c>
      <c r="C258" s="41">
        <v>49191</v>
      </c>
      <c r="D258" s="41">
        <v>17914</v>
      </c>
    </row>
    <row r="259" spans="1:4" x14ac:dyDescent="0.25">
      <c r="A259" s="59">
        <v>44181</v>
      </c>
      <c r="B259" s="41">
        <v>44666</v>
      </c>
      <c r="C259" s="41">
        <v>67741</v>
      </c>
      <c r="D259" s="41">
        <v>23780</v>
      </c>
    </row>
    <row r="260" spans="1:4" x14ac:dyDescent="0.25">
      <c r="A260" s="59">
        <v>44182</v>
      </c>
      <c r="B260" s="41">
        <v>38508</v>
      </c>
      <c r="C260" s="41">
        <v>45145</v>
      </c>
      <c r="D260" s="41">
        <v>18092</v>
      </c>
    </row>
    <row r="261" spans="1:4" x14ac:dyDescent="0.25">
      <c r="A261" s="59">
        <v>44183</v>
      </c>
      <c r="B261" s="41">
        <v>29856</v>
      </c>
      <c r="C261" s="41">
        <v>56278</v>
      </c>
      <c r="D261" s="41">
        <v>17891</v>
      </c>
    </row>
    <row r="262" spans="1:4" x14ac:dyDescent="0.25">
      <c r="A262" s="59">
        <v>44186</v>
      </c>
      <c r="B262" s="41">
        <v>28503</v>
      </c>
      <c r="C262" s="41">
        <v>77210</v>
      </c>
      <c r="D262" s="41">
        <v>24734</v>
      </c>
    </row>
    <row r="263" spans="1:4" x14ac:dyDescent="0.25">
      <c r="A263" s="59">
        <v>44187</v>
      </c>
      <c r="B263" s="41">
        <v>26466</v>
      </c>
      <c r="C263" s="41">
        <v>43569</v>
      </c>
      <c r="D263" s="41">
        <v>17732</v>
      </c>
    </row>
    <row r="264" spans="1:4" x14ac:dyDescent="0.25">
      <c r="A264" s="59">
        <v>44188</v>
      </c>
      <c r="B264" s="41">
        <v>27431</v>
      </c>
      <c r="C264" s="41">
        <v>41077</v>
      </c>
      <c r="D264" s="41">
        <v>13937</v>
      </c>
    </row>
    <row r="265" spans="1:4" x14ac:dyDescent="0.25">
      <c r="A265" s="59">
        <v>44189</v>
      </c>
      <c r="B265" s="41">
        <v>13781</v>
      </c>
      <c r="C265" s="41">
        <v>20612</v>
      </c>
      <c r="D265" s="41">
        <v>12129</v>
      </c>
    </row>
    <row r="266" spans="1:4" x14ac:dyDescent="0.25">
      <c r="A266" s="59">
        <v>44190</v>
      </c>
      <c r="B266" s="41">
        <v>13781</v>
      </c>
      <c r="C266" s="41">
        <v>20612</v>
      </c>
      <c r="D266" s="41">
        <v>12129</v>
      </c>
    </row>
    <row r="267" spans="1:4" x14ac:dyDescent="0.25">
      <c r="A267" s="59">
        <v>44193</v>
      </c>
      <c r="B267" s="41">
        <v>38561</v>
      </c>
      <c r="C267" s="41">
        <v>47507</v>
      </c>
      <c r="D267" s="41">
        <v>16141</v>
      </c>
    </row>
    <row r="268" spans="1:4" x14ac:dyDescent="0.25">
      <c r="A268" s="59">
        <v>44194</v>
      </c>
      <c r="B268" s="41">
        <v>28537</v>
      </c>
      <c r="C268" s="41">
        <v>45169</v>
      </c>
      <c r="D268" s="41">
        <v>23070</v>
      </c>
    </row>
    <row r="269" spans="1:4" x14ac:dyDescent="0.25">
      <c r="A269" s="59">
        <v>44195</v>
      </c>
      <c r="B269" s="41">
        <v>26375</v>
      </c>
      <c r="C269" s="41">
        <v>37829</v>
      </c>
      <c r="D269" s="41">
        <v>13415</v>
      </c>
    </row>
    <row r="270" spans="1:4" x14ac:dyDescent="0.25">
      <c r="A270" s="59">
        <v>44196</v>
      </c>
      <c r="B270" s="41">
        <v>34592</v>
      </c>
      <c r="C270" s="41">
        <v>38583</v>
      </c>
      <c r="D270" s="41">
        <v>12851</v>
      </c>
    </row>
    <row r="271" spans="1:4" x14ac:dyDescent="0.25">
      <c r="A271" s="59">
        <v>44197</v>
      </c>
      <c r="B271" s="41">
        <v>34592</v>
      </c>
      <c r="C271" s="41">
        <v>38583</v>
      </c>
      <c r="D271" s="41">
        <v>12851</v>
      </c>
    </row>
    <row r="272" spans="1:4" x14ac:dyDescent="0.25">
      <c r="A272" s="59">
        <v>44200</v>
      </c>
      <c r="B272" s="41">
        <v>51699</v>
      </c>
      <c r="C272" s="41">
        <v>95011</v>
      </c>
      <c r="D272" s="41">
        <v>31833</v>
      </c>
    </row>
    <row r="273" spans="1:4" x14ac:dyDescent="0.25">
      <c r="A273" s="59">
        <v>44201</v>
      </c>
      <c r="B273" s="41">
        <v>53915</v>
      </c>
      <c r="C273" s="41">
        <v>63611</v>
      </c>
      <c r="D273" s="41">
        <v>22145</v>
      </c>
    </row>
    <row r="274" spans="1:4" x14ac:dyDescent="0.25">
      <c r="A274" s="59">
        <v>44202</v>
      </c>
      <c r="B274" s="41">
        <v>55285</v>
      </c>
      <c r="C274" s="41">
        <v>75428</v>
      </c>
      <c r="D274" s="41">
        <v>32018</v>
      </c>
    </row>
    <row r="275" spans="1:4" x14ac:dyDescent="0.25">
      <c r="A275" s="59">
        <v>44203</v>
      </c>
      <c r="B275" s="41">
        <v>37297</v>
      </c>
      <c r="C275" s="41">
        <v>69589</v>
      </c>
      <c r="D275" s="41">
        <v>28361</v>
      </c>
    </row>
    <row r="276" spans="1:4" x14ac:dyDescent="0.25">
      <c r="A276" s="59">
        <v>44204</v>
      </c>
      <c r="B276" s="41">
        <v>46</v>
      </c>
      <c r="C276" s="41">
        <v>68</v>
      </c>
      <c r="D276" s="41">
        <v>10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zoomScale="112" zoomScaleNormal="112" workbookViewId="0">
      <selection activeCell="V22" sqref="V22"/>
    </sheetView>
  </sheetViews>
  <sheetFormatPr defaultColWidth="9.109375" defaultRowHeight="14.4" x14ac:dyDescent="0.3"/>
  <cols>
    <col min="1" max="1" width="10.109375" style="41" bestFit="1" customWidth="1"/>
    <col min="2" max="2" width="24.33203125" style="155" customWidth="1"/>
    <col min="3" max="14" width="10.33203125" style="155" bestFit="1" customWidth="1"/>
    <col min="15" max="16384" width="9.109375" style="41"/>
  </cols>
  <sheetData>
    <row r="1" spans="1:6" x14ac:dyDescent="0.3">
      <c r="A1" s="41" t="s">
        <v>331</v>
      </c>
    </row>
    <row r="2" spans="1:6" x14ac:dyDescent="0.3">
      <c r="A2" s="156" t="s">
        <v>407</v>
      </c>
    </row>
    <row r="3" spans="1:6" x14ac:dyDescent="0.3">
      <c r="A3" s="41" t="s">
        <v>406</v>
      </c>
    </row>
    <row r="4" spans="1:6" x14ac:dyDescent="0.3">
      <c r="A4" s="155" t="s">
        <v>339</v>
      </c>
    </row>
    <row r="5" spans="1:6" ht="57.6" x14ac:dyDescent="0.3">
      <c r="A5" s="59" t="s">
        <v>402</v>
      </c>
      <c r="B5" s="153" t="s">
        <v>403</v>
      </c>
      <c r="C5" s="154" t="s">
        <v>404</v>
      </c>
      <c r="F5" s="41"/>
    </row>
    <row r="6" spans="1:6" x14ac:dyDescent="0.3">
      <c r="A6" s="59">
        <v>43839</v>
      </c>
      <c r="B6" s="155">
        <v>7.4100000000000819</v>
      </c>
      <c r="C6" s="155">
        <v>128</v>
      </c>
    </row>
    <row r="7" spans="1:6" x14ac:dyDescent="0.3">
      <c r="A7" s="59">
        <v>43840</v>
      </c>
      <c r="B7" s="155">
        <v>15</v>
      </c>
      <c r="C7" s="155">
        <v>154</v>
      </c>
    </row>
    <row r="8" spans="1:6" x14ac:dyDescent="0.3">
      <c r="A8" s="59">
        <v>43843</v>
      </c>
      <c r="B8" s="155">
        <v>6.0199999999999818</v>
      </c>
      <c r="C8" s="155">
        <v>165</v>
      </c>
    </row>
    <row r="9" spans="1:6" x14ac:dyDescent="0.3">
      <c r="A9" s="59">
        <v>43844</v>
      </c>
      <c r="B9" s="155">
        <v>4.7899999999999636</v>
      </c>
      <c r="C9" s="155">
        <v>183</v>
      </c>
    </row>
    <row r="10" spans="1:6" x14ac:dyDescent="0.3">
      <c r="A10" s="59">
        <v>43845</v>
      </c>
      <c r="B10" s="155">
        <v>6.3399999999999181</v>
      </c>
      <c r="C10" s="155">
        <v>126</v>
      </c>
    </row>
    <row r="11" spans="1:6" x14ac:dyDescent="0.3">
      <c r="A11" s="59">
        <v>43846</v>
      </c>
      <c r="B11" s="155">
        <v>6.9099999999998545</v>
      </c>
      <c r="C11" s="155">
        <v>99</v>
      </c>
    </row>
    <row r="12" spans="1:6" x14ac:dyDescent="0.3">
      <c r="A12" s="59">
        <v>43847</v>
      </c>
      <c r="B12" s="155">
        <v>5.6700000000000728</v>
      </c>
      <c r="C12" s="155">
        <v>82</v>
      </c>
    </row>
    <row r="13" spans="1:6" x14ac:dyDescent="0.3">
      <c r="A13" s="59">
        <v>43850</v>
      </c>
      <c r="B13" s="155">
        <v>3.0299999999999727</v>
      </c>
      <c r="C13" s="155">
        <v>154</v>
      </c>
    </row>
    <row r="14" spans="1:6" x14ac:dyDescent="0.3">
      <c r="A14" s="59">
        <v>43851</v>
      </c>
      <c r="B14" s="155">
        <v>3.040000000000191</v>
      </c>
      <c r="C14" s="155">
        <v>121</v>
      </c>
    </row>
    <row r="15" spans="1:6" x14ac:dyDescent="0.3">
      <c r="A15" s="59">
        <v>43852</v>
      </c>
      <c r="B15" s="155">
        <v>4.790000000000191</v>
      </c>
      <c r="C15" s="155">
        <v>81</v>
      </c>
    </row>
    <row r="16" spans="1:6" x14ac:dyDescent="0.3">
      <c r="A16" s="59">
        <v>43853</v>
      </c>
      <c r="B16" s="155">
        <v>3.9400000000000546</v>
      </c>
      <c r="C16" s="155">
        <v>95</v>
      </c>
    </row>
    <row r="17" spans="1:6" x14ac:dyDescent="0.3">
      <c r="A17" s="59">
        <v>43854</v>
      </c>
      <c r="B17" s="155">
        <v>3.2000000000000455</v>
      </c>
      <c r="C17" s="155">
        <v>88</v>
      </c>
    </row>
    <row r="18" spans="1:6" x14ac:dyDescent="0.3">
      <c r="A18" s="59">
        <v>43857</v>
      </c>
      <c r="B18" s="155">
        <v>3.2100000000000364</v>
      </c>
      <c r="C18" s="155">
        <v>97</v>
      </c>
    </row>
    <row r="19" spans="1:6" x14ac:dyDescent="0.3">
      <c r="A19" s="59">
        <v>43858</v>
      </c>
      <c r="B19" s="155">
        <v>3.7599999999999909</v>
      </c>
      <c r="C19" s="155">
        <v>64</v>
      </c>
    </row>
    <row r="20" spans="1:6" x14ac:dyDescent="0.3">
      <c r="A20" s="59">
        <v>43859</v>
      </c>
      <c r="B20" s="155">
        <v>3.9100000000000819</v>
      </c>
      <c r="C20" s="155">
        <v>50</v>
      </c>
    </row>
    <row r="21" spans="1:6" x14ac:dyDescent="0.3">
      <c r="A21" s="59">
        <v>43860</v>
      </c>
      <c r="B21" s="155">
        <v>4.0199999999999818</v>
      </c>
      <c r="C21" s="155">
        <v>68</v>
      </c>
    </row>
    <row r="22" spans="1:6" x14ac:dyDescent="0.3">
      <c r="A22" s="59">
        <v>43861</v>
      </c>
      <c r="B22" s="155">
        <v>3.1499999999998636</v>
      </c>
      <c r="C22" s="155">
        <v>97</v>
      </c>
    </row>
    <row r="23" spans="1:6" x14ac:dyDescent="0.3">
      <c r="A23" s="59">
        <v>43864</v>
      </c>
      <c r="B23" s="155">
        <v>4.7799999999999727</v>
      </c>
      <c r="C23" s="155">
        <v>96</v>
      </c>
    </row>
    <row r="24" spans="1:6" x14ac:dyDescent="0.3">
      <c r="A24" s="59">
        <v>43865</v>
      </c>
      <c r="B24" s="155">
        <v>-0.20000000000004547</v>
      </c>
      <c r="C24" s="155">
        <v>96</v>
      </c>
    </row>
    <row r="25" spans="1:6" x14ac:dyDescent="0.3">
      <c r="A25" s="59">
        <v>43866</v>
      </c>
      <c r="B25" s="155">
        <v>3.3100000000001728</v>
      </c>
      <c r="C25" s="155">
        <v>97</v>
      </c>
    </row>
    <row r="26" spans="1:6" x14ac:dyDescent="0.3">
      <c r="A26" s="59">
        <v>43867</v>
      </c>
      <c r="B26" s="155">
        <v>2.7200000000000273</v>
      </c>
      <c r="C26" s="155">
        <v>82</v>
      </c>
    </row>
    <row r="27" spans="1:6" x14ac:dyDescent="0.3">
      <c r="A27" s="59">
        <v>43868</v>
      </c>
      <c r="B27" s="155">
        <v>3.2200000000000273</v>
      </c>
      <c r="C27" s="155">
        <v>76</v>
      </c>
    </row>
    <row r="28" spans="1:6" x14ac:dyDescent="0.3">
      <c r="A28" s="59">
        <v>43871</v>
      </c>
      <c r="B28" s="155">
        <v>2.25</v>
      </c>
      <c r="C28" s="155">
        <v>142</v>
      </c>
    </row>
    <row r="29" spans="1:6" x14ac:dyDescent="0.3">
      <c r="A29" s="59">
        <v>43872</v>
      </c>
      <c r="B29" s="155">
        <v>5.4800000000000182</v>
      </c>
      <c r="C29" s="155">
        <v>107</v>
      </c>
      <c r="F29" s="41"/>
    </row>
    <row r="30" spans="1:6" x14ac:dyDescent="0.3">
      <c r="A30" s="59">
        <v>43873</v>
      </c>
      <c r="B30" s="155">
        <v>1.8500000000001364</v>
      </c>
      <c r="C30" s="155">
        <v>78</v>
      </c>
    </row>
    <row r="31" spans="1:6" x14ac:dyDescent="0.3">
      <c r="A31" s="59">
        <v>43874</v>
      </c>
      <c r="B31" s="155">
        <v>3.5299999999999727</v>
      </c>
      <c r="C31" s="155">
        <v>63</v>
      </c>
    </row>
    <row r="32" spans="1:6" x14ac:dyDescent="0.3">
      <c r="A32" s="59">
        <v>43875</v>
      </c>
      <c r="B32" s="155">
        <v>4.3099999999999454</v>
      </c>
      <c r="C32" s="155">
        <v>80</v>
      </c>
    </row>
    <row r="33" spans="1:3" x14ac:dyDescent="0.3">
      <c r="A33" s="59">
        <v>43878</v>
      </c>
      <c r="B33" s="155">
        <v>6.8099999999999454</v>
      </c>
      <c r="C33" s="155">
        <v>132</v>
      </c>
    </row>
    <row r="34" spans="1:3" x14ac:dyDescent="0.3">
      <c r="A34" s="59">
        <v>43879</v>
      </c>
      <c r="B34" s="155">
        <v>4.2699999999999818</v>
      </c>
      <c r="C34" s="155">
        <v>86</v>
      </c>
    </row>
    <row r="35" spans="1:3" x14ac:dyDescent="0.3">
      <c r="A35" s="59">
        <v>43880</v>
      </c>
      <c r="B35" s="155">
        <v>4.2699999999999818</v>
      </c>
      <c r="C35" s="155">
        <v>106</v>
      </c>
    </row>
    <row r="36" spans="1:3" x14ac:dyDescent="0.3">
      <c r="A36" s="59">
        <v>43881</v>
      </c>
      <c r="B36" s="155">
        <v>6.9199999999998454</v>
      </c>
      <c r="C36" s="155">
        <v>133</v>
      </c>
    </row>
    <row r="37" spans="1:3" x14ac:dyDescent="0.3">
      <c r="A37" s="59">
        <v>43882</v>
      </c>
      <c r="B37" s="155">
        <v>4.5</v>
      </c>
      <c r="C37" s="155">
        <v>77</v>
      </c>
    </row>
    <row r="38" spans="1:3" x14ac:dyDescent="0.3">
      <c r="A38" s="59">
        <v>43886</v>
      </c>
      <c r="B38" s="155">
        <v>1.8599999999999</v>
      </c>
      <c r="C38" s="155">
        <v>122</v>
      </c>
    </row>
    <row r="39" spans="1:3" x14ac:dyDescent="0.3">
      <c r="A39" s="59">
        <v>43887</v>
      </c>
      <c r="B39" s="155">
        <v>3.3300000000001546</v>
      </c>
      <c r="C39" s="155">
        <v>150</v>
      </c>
    </row>
    <row r="40" spans="1:3" x14ac:dyDescent="0.3">
      <c r="A40" s="59">
        <v>43888</v>
      </c>
      <c r="B40" s="155">
        <v>4.1899999999998272</v>
      </c>
      <c r="C40" s="155">
        <v>80</v>
      </c>
    </row>
    <row r="41" spans="1:3" x14ac:dyDescent="0.3">
      <c r="A41" s="59">
        <v>43889</v>
      </c>
      <c r="B41" s="155">
        <v>-0.88000000000010914</v>
      </c>
      <c r="C41" s="155">
        <v>144</v>
      </c>
    </row>
    <row r="42" spans="1:3" x14ac:dyDescent="0.3">
      <c r="A42" s="59">
        <v>43892</v>
      </c>
      <c r="B42" s="155">
        <v>1.1800000000000637</v>
      </c>
      <c r="C42" s="155">
        <v>136</v>
      </c>
    </row>
    <row r="43" spans="1:3" x14ac:dyDescent="0.3">
      <c r="A43" s="59">
        <v>43893</v>
      </c>
      <c r="B43" s="155">
        <v>2.5399999999999636</v>
      </c>
      <c r="C43" s="155">
        <v>86</v>
      </c>
    </row>
    <row r="44" spans="1:3" x14ac:dyDescent="0.3">
      <c r="A44" s="59">
        <v>43894</v>
      </c>
      <c r="B44" s="155">
        <v>1.2300000000000182</v>
      </c>
      <c r="C44" s="155">
        <v>74</v>
      </c>
    </row>
    <row r="45" spans="1:3" x14ac:dyDescent="0.3">
      <c r="A45" s="59">
        <v>43895</v>
      </c>
      <c r="B45" s="155">
        <v>1.5499999999999545</v>
      </c>
      <c r="C45" s="155">
        <v>68</v>
      </c>
    </row>
    <row r="46" spans="1:3" x14ac:dyDescent="0.3">
      <c r="A46" s="59">
        <v>43896</v>
      </c>
      <c r="B46" s="155">
        <v>1.9200000000000728</v>
      </c>
      <c r="C46" s="155">
        <v>129</v>
      </c>
    </row>
    <row r="47" spans="1:3" x14ac:dyDescent="0.3">
      <c r="A47" s="59">
        <v>43900</v>
      </c>
      <c r="B47" s="155">
        <v>-22.380000000000109</v>
      </c>
      <c r="C47" s="155">
        <v>241</v>
      </c>
    </row>
    <row r="48" spans="1:3" x14ac:dyDescent="0.3">
      <c r="A48" s="59">
        <v>43901</v>
      </c>
      <c r="B48" s="155">
        <v>-1.4699999999997999</v>
      </c>
      <c r="C48" s="155">
        <v>141</v>
      </c>
    </row>
    <row r="49" spans="1:3" x14ac:dyDescent="0.3">
      <c r="A49" s="59">
        <v>43902</v>
      </c>
      <c r="B49" s="155">
        <v>-1.0799999999999272</v>
      </c>
      <c r="C49" s="155">
        <v>128</v>
      </c>
    </row>
    <row r="50" spans="1:3" x14ac:dyDescent="0.3">
      <c r="A50" s="59">
        <v>43903</v>
      </c>
      <c r="B50" s="155">
        <v>-6.1899999999999409</v>
      </c>
      <c r="C50" s="155">
        <v>136</v>
      </c>
    </row>
    <row r="51" spans="1:3" x14ac:dyDescent="0.3">
      <c r="A51" s="59">
        <v>43906</v>
      </c>
      <c r="B51" s="155">
        <v>-4.3799999999999955</v>
      </c>
      <c r="C51" s="155">
        <v>112</v>
      </c>
    </row>
    <row r="52" spans="1:3" x14ac:dyDescent="0.3">
      <c r="A52" s="59">
        <v>43907</v>
      </c>
      <c r="B52" s="155">
        <v>-1.8300000000000409</v>
      </c>
      <c r="C52" s="155">
        <v>64</v>
      </c>
    </row>
    <row r="53" spans="1:3" x14ac:dyDescent="0.3">
      <c r="A53" s="59">
        <v>43908</v>
      </c>
      <c r="B53" s="155">
        <v>-5.8700000000000045</v>
      </c>
      <c r="C53" s="155">
        <v>73</v>
      </c>
    </row>
    <row r="54" spans="1:3" x14ac:dyDescent="0.3">
      <c r="A54" s="59">
        <v>43909</v>
      </c>
      <c r="B54" s="155">
        <v>-3.8300000000000409</v>
      </c>
      <c r="C54" s="155">
        <v>85</v>
      </c>
    </row>
    <row r="55" spans="1:3" x14ac:dyDescent="0.3">
      <c r="A55" s="59">
        <v>43910</v>
      </c>
      <c r="B55" s="155">
        <v>-1.25</v>
      </c>
      <c r="C55" s="155">
        <v>148</v>
      </c>
    </row>
    <row r="56" spans="1:3" x14ac:dyDescent="0.3">
      <c r="A56" s="59">
        <v>43913</v>
      </c>
      <c r="B56" s="155">
        <v>-9.1100000000000136</v>
      </c>
      <c r="C56" s="155">
        <v>60</v>
      </c>
    </row>
    <row r="57" spans="1:3" x14ac:dyDescent="0.3">
      <c r="A57" s="59">
        <v>43914</v>
      </c>
      <c r="B57" s="155">
        <v>-2.3500000000001364</v>
      </c>
      <c r="C57" s="155">
        <v>81</v>
      </c>
    </row>
    <row r="58" spans="1:3" x14ac:dyDescent="0.3">
      <c r="A58" s="59">
        <v>43915</v>
      </c>
      <c r="B58" s="155">
        <v>10.790000000000191</v>
      </c>
      <c r="C58" s="155">
        <v>83</v>
      </c>
    </row>
    <row r="59" spans="1:3" x14ac:dyDescent="0.3">
      <c r="A59" s="59">
        <v>43916</v>
      </c>
      <c r="B59" s="155">
        <v>4.5599999999999454</v>
      </c>
      <c r="C59" s="155">
        <v>71</v>
      </c>
    </row>
    <row r="60" spans="1:3" x14ac:dyDescent="0.3">
      <c r="A60" s="59">
        <v>43917</v>
      </c>
      <c r="B60" s="155">
        <v>6.75</v>
      </c>
      <c r="C60" s="155">
        <v>66</v>
      </c>
    </row>
    <row r="61" spans="1:3" x14ac:dyDescent="0.3">
      <c r="A61" s="59">
        <v>43920</v>
      </c>
      <c r="B61" s="155">
        <v>0.75</v>
      </c>
      <c r="C61" s="155">
        <v>99</v>
      </c>
    </row>
    <row r="62" spans="1:3" x14ac:dyDescent="0.3">
      <c r="A62" s="59">
        <v>43921</v>
      </c>
      <c r="B62" s="155">
        <v>3.5999999999999091</v>
      </c>
      <c r="C62" s="155">
        <v>119</v>
      </c>
    </row>
    <row r="63" spans="1:3" x14ac:dyDescent="0.3">
      <c r="A63" s="59">
        <v>43922</v>
      </c>
      <c r="B63" s="155">
        <v>1.5599999999999454</v>
      </c>
      <c r="C63" s="155">
        <v>72</v>
      </c>
    </row>
    <row r="64" spans="1:3" x14ac:dyDescent="0.3">
      <c r="A64" s="59">
        <v>43923</v>
      </c>
      <c r="B64" s="155">
        <v>0.57999999999992724</v>
      </c>
      <c r="C64" s="155">
        <v>72</v>
      </c>
    </row>
    <row r="65" spans="1:3" x14ac:dyDescent="0.3">
      <c r="A65" s="59">
        <v>43924</v>
      </c>
      <c r="B65" s="155">
        <v>0.75999999999999091</v>
      </c>
      <c r="C65" s="155">
        <v>84</v>
      </c>
    </row>
    <row r="66" spans="1:3" x14ac:dyDescent="0.3">
      <c r="A66" s="59">
        <v>43927</v>
      </c>
      <c r="B66" s="155">
        <v>0.46000000000003638</v>
      </c>
      <c r="C66" s="155">
        <v>69</v>
      </c>
    </row>
    <row r="67" spans="1:3" x14ac:dyDescent="0.3">
      <c r="A67" s="59">
        <v>43928</v>
      </c>
      <c r="B67" s="155">
        <v>3.7200000000000273</v>
      </c>
      <c r="C67" s="155">
        <v>80</v>
      </c>
    </row>
    <row r="68" spans="1:3" x14ac:dyDescent="0.3">
      <c r="A68" s="59">
        <v>43929</v>
      </c>
      <c r="B68" s="155">
        <v>2.2400000000000091</v>
      </c>
      <c r="C68" s="155">
        <v>65</v>
      </c>
    </row>
    <row r="69" spans="1:3" x14ac:dyDescent="0.3">
      <c r="A69" s="59">
        <v>43930</v>
      </c>
      <c r="B69" s="155">
        <v>3.3299999999999272</v>
      </c>
      <c r="C69" s="155">
        <v>79</v>
      </c>
    </row>
    <row r="70" spans="1:3" x14ac:dyDescent="0.3">
      <c r="A70" s="59">
        <v>43931</v>
      </c>
      <c r="B70" s="155">
        <v>3.0799999999999272</v>
      </c>
      <c r="C70" s="155">
        <v>55</v>
      </c>
    </row>
    <row r="71" spans="1:3" x14ac:dyDescent="0.3">
      <c r="A71" s="59">
        <v>43934</v>
      </c>
      <c r="B71" s="155">
        <v>3.8499999999999091</v>
      </c>
      <c r="C71" s="155">
        <v>66</v>
      </c>
    </row>
    <row r="72" spans="1:3" x14ac:dyDescent="0.3">
      <c r="A72" s="59">
        <v>43935</v>
      </c>
      <c r="B72" s="155">
        <v>4.6499999999998636</v>
      </c>
      <c r="C72" s="155">
        <v>75</v>
      </c>
    </row>
    <row r="73" spans="1:3" x14ac:dyDescent="0.3">
      <c r="A73" s="59">
        <v>43936</v>
      </c>
      <c r="B73" s="155">
        <v>5</v>
      </c>
      <c r="C73" s="155">
        <v>111</v>
      </c>
    </row>
    <row r="74" spans="1:3" x14ac:dyDescent="0.3">
      <c r="A74" s="59">
        <v>43937</v>
      </c>
      <c r="B74" s="155">
        <v>3.5799999999999272</v>
      </c>
      <c r="C74" s="155">
        <v>58</v>
      </c>
    </row>
    <row r="75" spans="1:3" x14ac:dyDescent="0.3">
      <c r="A75" s="59">
        <v>43938</v>
      </c>
      <c r="B75" s="155">
        <v>-9.9999999999909051E-3</v>
      </c>
      <c r="C75" s="155">
        <v>77</v>
      </c>
    </row>
    <row r="76" spans="1:3" x14ac:dyDescent="0.3">
      <c r="A76" s="59">
        <v>43941</v>
      </c>
      <c r="B76" s="155">
        <v>3.0000000000200089E-2</v>
      </c>
      <c r="C76" s="155">
        <v>96</v>
      </c>
    </row>
    <row r="77" spans="1:3" x14ac:dyDescent="0.3">
      <c r="A77" s="59">
        <v>43942</v>
      </c>
      <c r="B77" s="155">
        <v>2.8900000000001</v>
      </c>
      <c r="C77" s="155">
        <v>100</v>
      </c>
    </row>
    <row r="78" spans="1:3" x14ac:dyDescent="0.3">
      <c r="A78" s="59">
        <v>43943</v>
      </c>
      <c r="B78" s="155">
        <v>-0.72000000000002728</v>
      </c>
      <c r="C78" s="155">
        <v>67</v>
      </c>
    </row>
    <row r="79" spans="1:3" x14ac:dyDescent="0.3">
      <c r="A79" s="59">
        <v>43944</v>
      </c>
      <c r="B79" s="155">
        <v>0.66000000000008185</v>
      </c>
      <c r="C79" s="155">
        <v>70</v>
      </c>
    </row>
    <row r="80" spans="1:3" x14ac:dyDescent="0.3">
      <c r="A80" s="59">
        <v>43945</v>
      </c>
      <c r="B80" s="155">
        <v>0.5</v>
      </c>
      <c r="C80" s="155">
        <v>72</v>
      </c>
    </row>
    <row r="81" spans="1:3" x14ac:dyDescent="0.3">
      <c r="A81" s="59">
        <v>43948</v>
      </c>
      <c r="B81" s="155">
        <v>-1.4000000000000909</v>
      </c>
      <c r="C81" s="155">
        <v>101</v>
      </c>
    </row>
    <row r="82" spans="1:3" x14ac:dyDescent="0.3">
      <c r="A82" s="59">
        <v>43949</v>
      </c>
      <c r="B82" s="155">
        <v>-0.61000000000012733</v>
      </c>
      <c r="C82" s="155">
        <v>66</v>
      </c>
    </row>
    <row r="83" spans="1:3" x14ac:dyDescent="0.3">
      <c r="A83" s="59">
        <v>43950</v>
      </c>
      <c r="B83" s="155">
        <v>-1.0699999999999363</v>
      </c>
      <c r="C83" s="155">
        <v>78</v>
      </c>
    </row>
    <row r="84" spans="1:3" x14ac:dyDescent="0.3">
      <c r="A84" s="59">
        <v>43951</v>
      </c>
      <c r="B84" s="155">
        <v>0.72000000000002728</v>
      </c>
      <c r="C84" s="155">
        <v>106</v>
      </c>
    </row>
    <row r="85" spans="1:3" x14ac:dyDescent="0.3">
      <c r="A85" s="59">
        <v>43957</v>
      </c>
      <c r="B85" s="155">
        <v>2.9800000000000182</v>
      </c>
      <c r="C85" s="155">
        <v>94</v>
      </c>
    </row>
    <row r="86" spans="1:3" x14ac:dyDescent="0.3">
      <c r="A86" s="59">
        <v>43958</v>
      </c>
      <c r="B86" s="155">
        <v>3.5299999999999727</v>
      </c>
      <c r="C86" s="155">
        <v>55</v>
      </c>
    </row>
    <row r="87" spans="1:3" x14ac:dyDescent="0.3">
      <c r="A87" s="59">
        <v>43959</v>
      </c>
      <c r="B87" s="155">
        <v>3.5</v>
      </c>
      <c r="C87" s="155">
        <v>60</v>
      </c>
    </row>
    <row r="88" spans="1:3" x14ac:dyDescent="0.3">
      <c r="A88" s="59">
        <v>43963</v>
      </c>
      <c r="B88" s="155">
        <v>3.3499999999999091</v>
      </c>
      <c r="C88" s="155">
        <v>103</v>
      </c>
    </row>
    <row r="89" spans="1:3" x14ac:dyDescent="0.3">
      <c r="A89" s="59">
        <v>43964</v>
      </c>
      <c r="B89" s="155">
        <v>2.3199999999999363</v>
      </c>
      <c r="C89" s="155">
        <v>52</v>
      </c>
    </row>
    <row r="90" spans="1:3" x14ac:dyDescent="0.3">
      <c r="A90" s="59">
        <v>43965</v>
      </c>
      <c r="B90" s="155">
        <v>2.6900000000000546</v>
      </c>
      <c r="C90" s="155">
        <v>82</v>
      </c>
    </row>
    <row r="91" spans="1:3" x14ac:dyDescent="0.3">
      <c r="A91" s="59">
        <v>43966</v>
      </c>
      <c r="B91" s="155">
        <v>2.7200000000000273</v>
      </c>
      <c r="C91" s="155">
        <v>66</v>
      </c>
    </row>
    <row r="92" spans="1:3" x14ac:dyDescent="0.3">
      <c r="A92" s="59">
        <v>43969</v>
      </c>
      <c r="B92" s="155">
        <v>2.1600000000000819</v>
      </c>
      <c r="C92" s="155">
        <v>113</v>
      </c>
    </row>
    <row r="93" spans="1:3" x14ac:dyDescent="0.3">
      <c r="A93" s="59">
        <v>43970</v>
      </c>
      <c r="B93" s="155">
        <v>2.7300000000000182</v>
      </c>
      <c r="C93" s="155">
        <v>66</v>
      </c>
    </row>
    <row r="94" spans="1:3" x14ac:dyDescent="0.3">
      <c r="A94" s="59">
        <v>43971</v>
      </c>
      <c r="B94" s="155">
        <v>3.1400000000001</v>
      </c>
      <c r="C94" s="155">
        <v>78</v>
      </c>
    </row>
    <row r="95" spans="1:3" x14ac:dyDescent="0.3">
      <c r="A95" s="59">
        <v>43972</v>
      </c>
      <c r="B95" s="155">
        <v>2.1100000000001273</v>
      </c>
      <c r="C95" s="155">
        <v>64</v>
      </c>
    </row>
    <row r="96" spans="1:3" x14ac:dyDescent="0.3">
      <c r="A96" s="59">
        <v>43973</v>
      </c>
      <c r="B96" s="155">
        <v>1.1099999999999</v>
      </c>
      <c r="C96" s="155">
        <v>48</v>
      </c>
    </row>
    <row r="97" spans="1:3" x14ac:dyDescent="0.3">
      <c r="A97" s="59">
        <v>43976</v>
      </c>
      <c r="B97" s="155">
        <v>-1.3100000000001728</v>
      </c>
      <c r="C97" s="155">
        <v>64</v>
      </c>
    </row>
    <row r="98" spans="1:3" x14ac:dyDescent="0.3">
      <c r="A98" s="59">
        <v>43977</v>
      </c>
      <c r="B98" s="155">
        <v>0.32999999999992724</v>
      </c>
      <c r="C98" s="155">
        <v>105</v>
      </c>
    </row>
    <row r="99" spans="1:3" x14ac:dyDescent="0.3">
      <c r="A99" s="59">
        <v>43978</v>
      </c>
      <c r="B99" s="155">
        <v>0</v>
      </c>
      <c r="C99" s="155">
        <v>71</v>
      </c>
    </row>
    <row r="100" spans="1:3" x14ac:dyDescent="0.3">
      <c r="A100" s="59">
        <v>43979</v>
      </c>
      <c r="B100" s="155">
        <v>4.4900000000000091</v>
      </c>
      <c r="C100" s="155">
        <v>106</v>
      </c>
    </row>
    <row r="101" spans="1:3" x14ac:dyDescent="0.3">
      <c r="A101" s="59">
        <v>43980</v>
      </c>
      <c r="B101" s="155">
        <v>4.3899999999998727</v>
      </c>
      <c r="C101" s="155">
        <v>86</v>
      </c>
    </row>
    <row r="102" spans="1:3" x14ac:dyDescent="0.3">
      <c r="A102" s="59">
        <v>43983</v>
      </c>
      <c r="B102" s="155">
        <v>4.8400000000001455</v>
      </c>
      <c r="C102" s="155">
        <v>126</v>
      </c>
    </row>
    <row r="103" spans="1:3" x14ac:dyDescent="0.3">
      <c r="A103" s="59">
        <v>43984</v>
      </c>
      <c r="B103" s="155">
        <v>2.6900000000000546</v>
      </c>
      <c r="C103" s="155">
        <v>93</v>
      </c>
    </row>
    <row r="104" spans="1:3" x14ac:dyDescent="0.3">
      <c r="A104" s="59">
        <v>43985</v>
      </c>
      <c r="B104" s="155">
        <v>4.0900000000001455</v>
      </c>
      <c r="C104" s="155">
        <v>130</v>
      </c>
    </row>
    <row r="105" spans="1:3" x14ac:dyDescent="0.3">
      <c r="A105" s="59">
        <v>43986</v>
      </c>
      <c r="B105" s="155">
        <v>4.3099999999999454</v>
      </c>
      <c r="C105" s="155">
        <v>105</v>
      </c>
    </row>
    <row r="106" spans="1:3" x14ac:dyDescent="0.3">
      <c r="A106" s="59">
        <v>43987</v>
      </c>
      <c r="B106" s="155">
        <v>2.0999999999999091</v>
      </c>
      <c r="C106" s="155">
        <v>101</v>
      </c>
    </row>
    <row r="107" spans="1:3" x14ac:dyDescent="0.3">
      <c r="A107" s="59">
        <v>43990</v>
      </c>
      <c r="B107" s="155">
        <v>3.7000000000000455</v>
      </c>
      <c r="C107" s="155">
        <v>89</v>
      </c>
    </row>
    <row r="108" spans="1:3" x14ac:dyDescent="0.3">
      <c r="A108" s="59">
        <v>43991</v>
      </c>
      <c r="B108" s="155">
        <v>0.66999999999984539</v>
      </c>
      <c r="C108" s="155">
        <v>64</v>
      </c>
    </row>
    <row r="109" spans="1:3" x14ac:dyDescent="0.3">
      <c r="A109" s="59">
        <v>43992</v>
      </c>
      <c r="B109" s="155">
        <v>5.6100000000001273</v>
      </c>
      <c r="C109" s="155">
        <v>67</v>
      </c>
    </row>
    <row r="110" spans="1:3" x14ac:dyDescent="0.3">
      <c r="A110" s="59">
        <v>43993</v>
      </c>
      <c r="B110" s="155">
        <v>5.2699999999999818</v>
      </c>
      <c r="C110" s="155">
        <v>146</v>
      </c>
    </row>
    <row r="111" spans="1:3" x14ac:dyDescent="0.3">
      <c r="A111" s="59">
        <v>43997</v>
      </c>
      <c r="B111" s="155">
        <v>4.0199999999999818</v>
      </c>
      <c r="C111" s="155">
        <v>104</v>
      </c>
    </row>
    <row r="112" spans="1:3" x14ac:dyDescent="0.3">
      <c r="A112" s="59">
        <v>43998</v>
      </c>
      <c r="B112" s="155">
        <v>6.1000000000001364</v>
      </c>
      <c r="C112" s="155">
        <v>123</v>
      </c>
    </row>
    <row r="113" spans="1:3" x14ac:dyDescent="0.3">
      <c r="A113" s="59">
        <v>43999</v>
      </c>
      <c r="B113" s="155">
        <v>-1.1400000000001</v>
      </c>
      <c r="C113" s="155">
        <v>112</v>
      </c>
    </row>
    <row r="114" spans="1:3" x14ac:dyDescent="0.3">
      <c r="A114" s="59">
        <v>44000</v>
      </c>
      <c r="B114" s="155">
        <v>1.0199999999999818</v>
      </c>
      <c r="C114" s="155">
        <v>75</v>
      </c>
    </row>
    <row r="115" spans="1:3" x14ac:dyDescent="0.3">
      <c r="A115" s="59">
        <v>44001</v>
      </c>
      <c r="B115" s="155">
        <v>-2.8400000000001455</v>
      </c>
      <c r="C115" s="155">
        <v>88</v>
      </c>
    </row>
    <row r="116" spans="1:3" x14ac:dyDescent="0.3">
      <c r="A116" s="59">
        <v>44004</v>
      </c>
      <c r="B116" s="155">
        <v>-1.5499999999999545</v>
      </c>
      <c r="C116" s="155">
        <v>78</v>
      </c>
    </row>
    <row r="117" spans="1:3" x14ac:dyDescent="0.3">
      <c r="A117" s="59">
        <v>44005</v>
      </c>
      <c r="B117" s="155">
        <v>-1.9800000000000182</v>
      </c>
      <c r="C117" s="155">
        <v>80</v>
      </c>
    </row>
    <row r="118" spans="1:3" x14ac:dyDescent="0.3">
      <c r="A118" s="59">
        <v>44007</v>
      </c>
      <c r="B118" s="155">
        <v>3.9100000000000819</v>
      </c>
      <c r="C118" s="155">
        <v>108</v>
      </c>
    </row>
    <row r="119" spans="1:3" x14ac:dyDescent="0.3">
      <c r="A119" s="59">
        <v>44008</v>
      </c>
      <c r="B119" s="155">
        <v>0.71000000000003638</v>
      </c>
      <c r="C119" s="155">
        <v>85</v>
      </c>
    </row>
    <row r="120" spans="1:3" x14ac:dyDescent="0.3">
      <c r="A120" s="59">
        <v>44011</v>
      </c>
      <c r="B120" s="155">
        <v>0.43000000000006366</v>
      </c>
      <c r="C120" s="155">
        <v>80</v>
      </c>
    </row>
    <row r="121" spans="1:3" x14ac:dyDescent="0.3">
      <c r="A121" s="59">
        <v>44012</v>
      </c>
      <c r="B121" s="155">
        <v>4.6699999999998454</v>
      </c>
      <c r="C121" s="155">
        <v>129</v>
      </c>
    </row>
    <row r="122" spans="1:3" x14ac:dyDescent="0.3">
      <c r="A122" s="59">
        <v>44014</v>
      </c>
      <c r="B122" s="155">
        <v>0.82999999999992724</v>
      </c>
      <c r="C122" s="155">
        <v>119</v>
      </c>
    </row>
    <row r="123" spans="1:3" x14ac:dyDescent="0.3">
      <c r="A123" s="59">
        <v>44015</v>
      </c>
      <c r="B123" s="155">
        <v>5.0099999999999909</v>
      </c>
      <c r="C123" s="155">
        <v>149</v>
      </c>
    </row>
    <row r="124" spans="1:3" x14ac:dyDescent="0.3">
      <c r="A124" s="59">
        <v>44018</v>
      </c>
      <c r="B124" s="155">
        <v>-0.43000000000006366</v>
      </c>
      <c r="C124" s="155">
        <v>209</v>
      </c>
    </row>
    <row r="125" spans="1:3" x14ac:dyDescent="0.3">
      <c r="A125" s="59">
        <v>44019</v>
      </c>
      <c r="B125" s="155">
        <v>5.3999999999998636</v>
      </c>
      <c r="C125" s="155">
        <v>106</v>
      </c>
    </row>
    <row r="126" spans="1:3" x14ac:dyDescent="0.3">
      <c r="A126" s="59">
        <v>44020</v>
      </c>
      <c r="B126" s="155">
        <v>-2.0699999999999363</v>
      </c>
      <c r="C126" s="155">
        <v>94</v>
      </c>
    </row>
    <row r="127" spans="1:3" x14ac:dyDescent="0.3">
      <c r="A127" s="59">
        <v>44021</v>
      </c>
      <c r="B127" s="155">
        <v>3.7899999999999636</v>
      </c>
      <c r="C127" s="155">
        <v>135</v>
      </c>
    </row>
    <row r="128" spans="1:3" x14ac:dyDescent="0.3">
      <c r="A128" s="59">
        <v>44022</v>
      </c>
      <c r="B128" s="155">
        <v>4.9900000000000091</v>
      </c>
      <c r="C128" s="155">
        <v>90</v>
      </c>
    </row>
    <row r="129" spans="1:3" x14ac:dyDescent="0.3">
      <c r="A129" s="59">
        <v>44025</v>
      </c>
      <c r="B129" s="155">
        <v>3.6199999999998909</v>
      </c>
      <c r="C129" s="155">
        <v>139</v>
      </c>
    </row>
    <row r="130" spans="1:3" x14ac:dyDescent="0.3">
      <c r="A130" s="59">
        <v>44026</v>
      </c>
      <c r="B130" s="155">
        <v>3.5900000000001455</v>
      </c>
      <c r="C130" s="155">
        <v>114</v>
      </c>
    </row>
    <row r="131" spans="1:3" x14ac:dyDescent="0.3">
      <c r="A131" s="59">
        <v>44027</v>
      </c>
      <c r="B131" s="155">
        <v>-2.5599999999999454</v>
      </c>
      <c r="C131" s="155">
        <v>119</v>
      </c>
    </row>
    <row r="132" spans="1:3" x14ac:dyDescent="0.3">
      <c r="A132" s="59">
        <v>44028</v>
      </c>
      <c r="B132" s="155">
        <v>3.3199999999999363</v>
      </c>
      <c r="C132" s="155">
        <v>77</v>
      </c>
    </row>
    <row r="133" spans="1:3" x14ac:dyDescent="0.3">
      <c r="A133" s="59">
        <v>44029</v>
      </c>
      <c r="B133" s="155">
        <v>5.2400000000000091</v>
      </c>
      <c r="C133" s="155">
        <v>120</v>
      </c>
    </row>
    <row r="134" spans="1:3" x14ac:dyDescent="0.3">
      <c r="A134" s="59">
        <v>44032</v>
      </c>
      <c r="B134" s="155">
        <v>3.7200000000000273</v>
      </c>
      <c r="C134" s="155">
        <v>120</v>
      </c>
    </row>
    <row r="135" spans="1:3" x14ac:dyDescent="0.3">
      <c r="A135" s="59">
        <v>44033</v>
      </c>
      <c r="B135" s="155">
        <v>2.4000000000000909</v>
      </c>
      <c r="C135" s="155">
        <v>153</v>
      </c>
    </row>
    <row r="136" spans="1:3" x14ac:dyDescent="0.3">
      <c r="A136" s="59">
        <v>44034</v>
      </c>
      <c r="B136" s="155">
        <v>5.6600000000000819</v>
      </c>
      <c r="C136" s="155">
        <v>122</v>
      </c>
    </row>
    <row r="137" spans="1:3" x14ac:dyDescent="0.3">
      <c r="A137" s="59">
        <v>44035</v>
      </c>
      <c r="B137" s="155">
        <v>0.25999999999999091</v>
      </c>
      <c r="C137" s="155">
        <v>122</v>
      </c>
    </row>
    <row r="138" spans="1:3" x14ac:dyDescent="0.3">
      <c r="A138" s="59">
        <v>44036</v>
      </c>
      <c r="B138" s="155">
        <v>1.7000000000000455</v>
      </c>
      <c r="C138" s="155">
        <v>76</v>
      </c>
    </row>
    <row r="139" spans="1:3" x14ac:dyDescent="0.3">
      <c r="A139" s="59">
        <v>44039</v>
      </c>
      <c r="B139" s="155">
        <v>6.3300000000001546</v>
      </c>
      <c r="C139" s="155">
        <v>236</v>
      </c>
    </row>
    <row r="140" spans="1:3" x14ac:dyDescent="0.3">
      <c r="A140" s="59">
        <v>44040</v>
      </c>
      <c r="B140" s="155">
        <v>8.1399999999998727</v>
      </c>
      <c r="C140" s="155">
        <v>121</v>
      </c>
    </row>
    <row r="141" spans="1:3" x14ac:dyDescent="0.3">
      <c r="A141" s="59">
        <v>44041</v>
      </c>
      <c r="B141" s="155">
        <v>4.8100000000001728</v>
      </c>
      <c r="C141" s="155">
        <v>189</v>
      </c>
    </row>
    <row r="142" spans="1:3" x14ac:dyDescent="0.3">
      <c r="A142" s="59">
        <v>44042</v>
      </c>
      <c r="B142" s="155">
        <v>4.9099999999998545</v>
      </c>
      <c r="C142" s="155">
        <v>134</v>
      </c>
    </row>
    <row r="143" spans="1:3" x14ac:dyDescent="0.3">
      <c r="A143" s="59">
        <v>44043</v>
      </c>
      <c r="B143" s="155">
        <v>5.3500000000001364</v>
      </c>
      <c r="C143" s="155">
        <v>210</v>
      </c>
    </row>
    <row r="144" spans="1:3" x14ac:dyDescent="0.3">
      <c r="A144" s="59">
        <v>44046</v>
      </c>
      <c r="B144" s="155">
        <v>5.7599999999999909</v>
      </c>
      <c r="C144" s="155">
        <v>256</v>
      </c>
    </row>
    <row r="145" spans="1:19" x14ac:dyDescent="0.3">
      <c r="A145" s="59">
        <v>44047</v>
      </c>
      <c r="B145" s="155">
        <v>6.1100000000001273</v>
      </c>
      <c r="C145" s="155">
        <v>156</v>
      </c>
    </row>
    <row r="146" spans="1:19" x14ac:dyDescent="0.3">
      <c r="A146" s="59">
        <v>44048</v>
      </c>
      <c r="B146" s="155">
        <v>0.93000000000006366</v>
      </c>
      <c r="C146" s="155">
        <v>228</v>
      </c>
    </row>
    <row r="147" spans="1:19" x14ac:dyDescent="0.3">
      <c r="A147" s="59">
        <v>44049</v>
      </c>
      <c r="B147" s="155">
        <v>3.1300000000001091</v>
      </c>
      <c r="C147" s="155">
        <v>200</v>
      </c>
    </row>
    <row r="148" spans="1:19" x14ac:dyDescent="0.3">
      <c r="A148" s="59">
        <v>44050</v>
      </c>
      <c r="B148" s="155">
        <v>3.3499999999999091</v>
      </c>
      <c r="C148" s="155">
        <v>157</v>
      </c>
    </row>
    <row r="149" spans="1:19" s="155" customFormat="1" x14ac:dyDescent="0.3">
      <c r="A149" s="59">
        <v>44053</v>
      </c>
      <c r="B149" s="155">
        <v>3.2200000000000273</v>
      </c>
      <c r="C149" s="155">
        <v>189</v>
      </c>
      <c r="O149" s="41"/>
      <c r="P149" s="41"/>
      <c r="Q149" s="41"/>
      <c r="R149" s="41"/>
      <c r="S149" s="41"/>
    </row>
    <row r="150" spans="1:19" s="155" customFormat="1" x14ac:dyDescent="0.3">
      <c r="A150" s="59">
        <v>44054</v>
      </c>
      <c r="B150" s="155">
        <v>1.6599999999998545</v>
      </c>
      <c r="C150" s="155">
        <v>193</v>
      </c>
      <c r="O150" s="41"/>
      <c r="P150" s="41"/>
      <c r="Q150" s="41"/>
      <c r="R150" s="41"/>
      <c r="S150" s="41"/>
    </row>
    <row r="151" spans="1:19" s="155" customFormat="1" x14ac:dyDescent="0.3">
      <c r="A151" s="59">
        <v>44055</v>
      </c>
      <c r="B151" s="155">
        <v>3.5799999999999272</v>
      </c>
      <c r="C151" s="155">
        <v>153</v>
      </c>
      <c r="O151" s="41"/>
      <c r="P151" s="41"/>
      <c r="Q151" s="41"/>
      <c r="R151" s="41"/>
      <c r="S151" s="41"/>
    </row>
    <row r="152" spans="1:19" s="155" customFormat="1" x14ac:dyDescent="0.3">
      <c r="A152" s="59">
        <v>44056</v>
      </c>
      <c r="B152" s="155">
        <v>6.1700000000000728</v>
      </c>
      <c r="C152" s="155">
        <v>199</v>
      </c>
      <c r="O152" s="41"/>
      <c r="P152" s="41"/>
      <c r="Q152" s="41"/>
      <c r="R152" s="41"/>
      <c r="S152" s="41"/>
    </row>
    <row r="153" spans="1:19" s="155" customFormat="1" x14ac:dyDescent="0.3">
      <c r="A153" s="59">
        <v>44057</v>
      </c>
      <c r="B153" s="155">
        <v>5.5299999999999727</v>
      </c>
      <c r="C153" s="155">
        <v>163</v>
      </c>
      <c r="O153" s="41"/>
      <c r="P153" s="41"/>
      <c r="Q153" s="41"/>
      <c r="R153" s="41"/>
      <c r="S153" s="41"/>
    </row>
    <row r="154" spans="1:19" s="155" customFormat="1" x14ac:dyDescent="0.3">
      <c r="A154" s="59">
        <v>44060</v>
      </c>
      <c r="B154" s="155">
        <v>4.2199999999997999</v>
      </c>
      <c r="C154" s="155">
        <v>231</v>
      </c>
      <c r="O154" s="41"/>
      <c r="P154" s="41"/>
      <c r="Q154" s="41"/>
      <c r="R154" s="41"/>
      <c r="S154" s="41"/>
    </row>
    <row r="155" spans="1:19" s="155" customFormat="1" x14ac:dyDescent="0.3">
      <c r="A155" s="59">
        <v>44061</v>
      </c>
      <c r="B155" s="155">
        <v>1.4800000000000182</v>
      </c>
      <c r="C155" s="155">
        <v>155</v>
      </c>
      <c r="O155" s="41"/>
      <c r="P155" s="41"/>
      <c r="Q155" s="41"/>
      <c r="R155" s="41"/>
      <c r="S155" s="41"/>
    </row>
    <row r="156" spans="1:19" s="155" customFormat="1" x14ac:dyDescent="0.3">
      <c r="A156" s="59">
        <v>44062</v>
      </c>
      <c r="B156" s="155">
        <v>1.2200000000000273</v>
      </c>
      <c r="C156" s="155">
        <v>150</v>
      </c>
      <c r="O156" s="41"/>
      <c r="P156" s="41"/>
      <c r="Q156" s="41"/>
      <c r="R156" s="41"/>
      <c r="S156" s="41"/>
    </row>
    <row r="157" spans="1:19" s="155" customFormat="1" x14ac:dyDescent="0.3">
      <c r="A157" s="59">
        <v>44063</v>
      </c>
      <c r="B157" s="155">
        <v>2.1799999999998363</v>
      </c>
      <c r="C157" s="155">
        <v>193</v>
      </c>
      <c r="O157" s="41"/>
      <c r="P157" s="41"/>
      <c r="Q157" s="41"/>
      <c r="R157" s="41"/>
      <c r="S157" s="41"/>
    </row>
    <row r="158" spans="1:19" s="155" customFormat="1" x14ac:dyDescent="0.3">
      <c r="A158" s="59">
        <v>44064</v>
      </c>
      <c r="B158" s="155">
        <v>8.0499999999999545</v>
      </c>
      <c r="C158" s="155">
        <v>152</v>
      </c>
      <c r="O158" s="41"/>
      <c r="P158" s="41"/>
      <c r="Q158" s="41"/>
      <c r="R158" s="41"/>
      <c r="S158" s="41"/>
    </row>
    <row r="159" spans="1:19" s="155" customFormat="1" x14ac:dyDescent="0.3">
      <c r="A159" s="59">
        <v>44067</v>
      </c>
      <c r="B159" s="155">
        <v>4.8600000000001273</v>
      </c>
      <c r="C159" s="155">
        <v>164</v>
      </c>
      <c r="O159" s="41"/>
      <c r="P159" s="41"/>
      <c r="Q159" s="41"/>
      <c r="R159" s="41"/>
      <c r="S159" s="41"/>
    </row>
    <row r="160" spans="1:19" s="155" customFormat="1" x14ac:dyDescent="0.3">
      <c r="A160" s="59">
        <v>44068</v>
      </c>
      <c r="B160" s="155">
        <v>5.959999999999809</v>
      </c>
      <c r="C160" s="155">
        <v>186</v>
      </c>
      <c r="O160" s="41"/>
      <c r="P160" s="41"/>
      <c r="Q160" s="41"/>
      <c r="R160" s="41"/>
      <c r="S160" s="41"/>
    </row>
    <row r="161" spans="1:19" s="155" customFormat="1" x14ac:dyDescent="0.3">
      <c r="A161" s="59">
        <v>44069</v>
      </c>
      <c r="B161" s="155">
        <v>3.1499999999998636</v>
      </c>
      <c r="C161" s="155">
        <v>175</v>
      </c>
      <c r="O161" s="41"/>
      <c r="P161" s="41"/>
      <c r="Q161" s="41"/>
      <c r="R161" s="41"/>
      <c r="S161" s="41"/>
    </row>
    <row r="162" spans="1:19" s="155" customFormat="1" x14ac:dyDescent="0.3">
      <c r="A162" s="59">
        <v>44070</v>
      </c>
      <c r="B162" s="155">
        <v>5.3299999999999272</v>
      </c>
      <c r="C162" s="155">
        <v>175</v>
      </c>
      <c r="O162" s="41"/>
      <c r="P162" s="41"/>
      <c r="Q162" s="41"/>
      <c r="R162" s="41"/>
      <c r="S162" s="41"/>
    </row>
    <row r="163" spans="1:19" s="155" customFormat="1" x14ac:dyDescent="0.3">
      <c r="A163" s="59">
        <v>44071</v>
      </c>
      <c r="B163" s="155">
        <v>5.5099999999999909</v>
      </c>
      <c r="C163" s="155">
        <v>117</v>
      </c>
      <c r="O163" s="41"/>
      <c r="P163" s="41"/>
      <c r="Q163" s="41"/>
      <c r="R163" s="41"/>
      <c r="S163" s="41"/>
    </row>
    <row r="164" spans="1:19" s="155" customFormat="1" x14ac:dyDescent="0.3">
      <c r="A164" s="59">
        <v>44074</v>
      </c>
      <c r="B164" s="155">
        <v>3.7999999999999545</v>
      </c>
      <c r="C164" s="155">
        <v>147</v>
      </c>
      <c r="O164" s="41"/>
      <c r="P164" s="41"/>
      <c r="Q164" s="41"/>
      <c r="R164" s="41"/>
      <c r="S164" s="41"/>
    </row>
    <row r="165" spans="1:19" s="155" customFormat="1" x14ac:dyDescent="0.3">
      <c r="A165" s="59">
        <v>44075</v>
      </c>
      <c r="B165" s="155">
        <v>5.9100000000000819</v>
      </c>
      <c r="C165" s="155">
        <v>157</v>
      </c>
      <c r="O165" s="41"/>
      <c r="P165" s="41"/>
      <c r="Q165" s="41"/>
      <c r="R165" s="41"/>
      <c r="S165" s="41"/>
    </row>
    <row r="166" spans="1:19" s="155" customFormat="1" x14ac:dyDescent="0.3">
      <c r="A166" s="59">
        <v>44076</v>
      </c>
      <c r="B166" s="155">
        <v>1.2300000000000182</v>
      </c>
      <c r="C166" s="155">
        <v>170</v>
      </c>
      <c r="O166" s="41"/>
      <c r="P166" s="41"/>
      <c r="Q166" s="41"/>
      <c r="R166" s="41"/>
      <c r="S166" s="41"/>
    </row>
    <row r="167" spans="1:19" s="155" customFormat="1" x14ac:dyDescent="0.3">
      <c r="A167" s="59">
        <v>44077</v>
      </c>
      <c r="B167" s="155">
        <v>3.7100000000000364</v>
      </c>
      <c r="C167" s="155">
        <v>100</v>
      </c>
      <c r="O167" s="41"/>
      <c r="P167" s="41"/>
      <c r="Q167" s="41"/>
      <c r="R167" s="41"/>
      <c r="S167" s="41"/>
    </row>
    <row r="168" spans="1:19" s="155" customFormat="1" x14ac:dyDescent="0.3">
      <c r="A168" s="59">
        <v>44078</v>
      </c>
      <c r="B168" s="155">
        <v>0.62999999999988177</v>
      </c>
      <c r="C168" s="155">
        <v>131</v>
      </c>
      <c r="O168" s="41"/>
      <c r="P168" s="41"/>
      <c r="Q168" s="41"/>
      <c r="R168" s="41"/>
      <c r="S168" s="41"/>
    </row>
    <row r="169" spans="1:19" s="155" customFormat="1" x14ac:dyDescent="0.3">
      <c r="A169" s="59">
        <v>44081</v>
      </c>
      <c r="B169" s="155">
        <v>2.3100000000001728</v>
      </c>
      <c r="C169" s="155">
        <v>123</v>
      </c>
      <c r="O169" s="41"/>
      <c r="P169" s="41"/>
      <c r="Q169" s="41"/>
      <c r="R169" s="41"/>
      <c r="S169" s="41"/>
    </row>
    <row r="170" spans="1:19" s="155" customFormat="1" x14ac:dyDescent="0.3">
      <c r="A170" s="59">
        <v>44082</v>
      </c>
      <c r="B170" s="155">
        <v>2.5399999999999636</v>
      </c>
      <c r="C170" s="155">
        <v>180</v>
      </c>
      <c r="O170" s="41"/>
      <c r="P170" s="41"/>
      <c r="Q170" s="41"/>
      <c r="R170" s="41"/>
      <c r="S170" s="41"/>
    </row>
    <row r="171" spans="1:19" s="155" customFormat="1" x14ac:dyDescent="0.3">
      <c r="A171" s="59">
        <v>44083</v>
      </c>
      <c r="B171" s="155">
        <v>1.1299999999998818</v>
      </c>
      <c r="C171" s="155">
        <v>111</v>
      </c>
      <c r="O171" s="41"/>
      <c r="P171" s="41"/>
      <c r="Q171" s="41"/>
      <c r="R171" s="41"/>
      <c r="S171" s="41"/>
    </row>
    <row r="172" spans="1:19" s="155" customFormat="1" x14ac:dyDescent="0.3">
      <c r="A172" s="59">
        <v>44084</v>
      </c>
      <c r="B172" s="155">
        <v>-1.2599999999999909</v>
      </c>
      <c r="C172" s="155">
        <v>120</v>
      </c>
      <c r="O172" s="41"/>
      <c r="P172" s="41"/>
      <c r="Q172" s="41"/>
      <c r="R172" s="41"/>
      <c r="S172" s="41"/>
    </row>
    <row r="173" spans="1:19" s="155" customFormat="1" x14ac:dyDescent="0.3">
      <c r="A173" s="59">
        <v>44085</v>
      </c>
      <c r="B173" s="155">
        <v>1.4499999999998181</v>
      </c>
      <c r="C173" s="155">
        <v>133</v>
      </c>
      <c r="O173" s="41"/>
      <c r="P173" s="41"/>
      <c r="Q173" s="41"/>
      <c r="R173" s="41"/>
      <c r="S173" s="41"/>
    </row>
    <row r="174" spans="1:19" s="155" customFormat="1" x14ac:dyDescent="0.3">
      <c r="A174" s="59">
        <v>44088</v>
      </c>
      <c r="B174" s="155">
        <v>2.8099999999999454</v>
      </c>
      <c r="C174" s="155">
        <v>143</v>
      </c>
      <c r="O174" s="41"/>
      <c r="P174" s="41"/>
      <c r="Q174" s="41"/>
      <c r="R174" s="41"/>
      <c r="S174" s="41"/>
    </row>
    <row r="175" spans="1:19" s="155" customFormat="1" x14ac:dyDescent="0.3">
      <c r="A175" s="59">
        <v>44089</v>
      </c>
      <c r="B175" s="155">
        <v>-1.8700000000001182</v>
      </c>
      <c r="C175" s="155">
        <v>179</v>
      </c>
      <c r="O175" s="41"/>
      <c r="P175" s="41"/>
      <c r="Q175" s="41"/>
      <c r="R175" s="41"/>
      <c r="S175" s="41"/>
    </row>
    <row r="176" spans="1:19" s="155" customFormat="1" x14ac:dyDescent="0.3">
      <c r="A176" s="59">
        <v>44090</v>
      </c>
      <c r="B176" s="155">
        <v>1.4199999999998454</v>
      </c>
      <c r="C176" s="155">
        <v>168</v>
      </c>
      <c r="O176" s="41"/>
      <c r="P176" s="41"/>
      <c r="Q176" s="41"/>
      <c r="R176" s="41"/>
      <c r="S176" s="41"/>
    </row>
    <row r="177" spans="1:19" s="155" customFormat="1" x14ac:dyDescent="0.3">
      <c r="A177" s="59">
        <v>44091</v>
      </c>
      <c r="B177" s="155">
        <v>3.6400000000001</v>
      </c>
      <c r="C177" s="155">
        <v>188</v>
      </c>
      <c r="O177" s="41"/>
      <c r="P177" s="41"/>
      <c r="Q177" s="41"/>
      <c r="R177" s="41"/>
      <c r="S177" s="41"/>
    </row>
    <row r="178" spans="1:19" s="155" customFormat="1" x14ac:dyDescent="0.3">
      <c r="A178" s="59">
        <v>44092</v>
      </c>
      <c r="B178" s="155">
        <v>0.13000000000010914</v>
      </c>
      <c r="C178" s="155">
        <v>130</v>
      </c>
      <c r="O178" s="41"/>
      <c r="P178" s="41"/>
      <c r="Q178" s="41"/>
      <c r="R178" s="41"/>
      <c r="S178" s="41"/>
    </row>
    <row r="179" spans="1:19" s="155" customFormat="1" x14ac:dyDescent="0.3">
      <c r="A179" s="59">
        <v>44095</v>
      </c>
      <c r="B179" s="155">
        <v>4.0700000000001637</v>
      </c>
      <c r="C179" s="155">
        <v>216</v>
      </c>
      <c r="O179" s="41"/>
      <c r="P179" s="41"/>
      <c r="Q179" s="41"/>
      <c r="R179" s="41"/>
      <c r="S179" s="41"/>
    </row>
    <row r="180" spans="1:19" s="155" customFormat="1" x14ac:dyDescent="0.3">
      <c r="A180" s="59">
        <v>44096</v>
      </c>
      <c r="B180" s="155">
        <v>1.5399999999999636</v>
      </c>
      <c r="C180" s="155">
        <v>159</v>
      </c>
      <c r="O180" s="41"/>
      <c r="P180" s="41"/>
      <c r="Q180" s="41"/>
      <c r="R180" s="41"/>
      <c r="S180" s="41"/>
    </row>
    <row r="181" spans="1:19" s="155" customFormat="1" x14ac:dyDescent="0.3">
      <c r="A181" s="59">
        <v>44097</v>
      </c>
      <c r="B181" s="155">
        <v>1.6899999999998272</v>
      </c>
      <c r="C181" s="155">
        <v>142</v>
      </c>
      <c r="O181" s="41"/>
      <c r="P181" s="41"/>
      <c r="Q181" s="41"/>
      <c r="R181" s="41"/>
      <c r="S181" s="41"/>
    </row>
    <row r="182" spans="1:19" s="155" customFormat="1" x14ac:dyDescent="0.3">
      <c r="A182" s="59">
        <v>44098</v>
      </c>
      <c r="B182" s="155">
        <v>2.4700000000000273</v>
      </c>
      <c r="C182" s="155">
        <v>143</v>
      </c>
      <c r="O182" s="41"/>
      <c r="P182" s="41"/>
      <c r="Q182" s="41"/>
      <c r="R182" s="41"/>
      <c r="S182" s="41"/>
    </row>
    <row r="183" spans="1:19" s="155" customFormat="1" x14ac:dyDescent="0.3">
      <c r="A183" s="59">
        <v>44099</v>
      </c>
      <c r="B183" s="155">
        <v>5</v>
      </c>
      <c r="C183" s="155">
        <v>185</v>
      </c>
      <c r="O183" s="41"/>
      <c r="P183" s="41"/>
      <c r="Q183" s="41"/>
      <c r="R183" s="41"/>
      <c r="S183" s="41"/>
    </row>
    <row r="184" spans="1:19" s="155" customFormat="1" x14ac:dyDescent="0.3">
      <c r="A184" s="59">
        <v>44102</v>
      </c>
      <c r="B184" s="155">
        <v>5.999999999994543E-2</v>
      </c>
      <c r="C184" s="155">
        <v>225</v>
      </c>
      <c r="O184" s="41"/>
      <c r="P184" s="41"/>
      <c r="Q184" s="41"/>
      <c r="R184" s="41"/>
      <c r="S184" s="41"/>
    </row>
    <row r="185" spans="1:19" s="155" customFormat="1" x14ac:dyDescent="0.3">
      <c r="A185" s="59">
        <v>44103</v>
      </c>
      <c r="B185" s="155">
        <v>3.3499999999999091</v>
      </c>
      <c r="C185" s="155">
        <v>196</v>
      </c>
      <c r="O185" s="41"/>
      <c r="P185" s="41"/>
      <c r="Q185" s="41"/>
      <c r="R185" s="41"/>
      <c r="S185" s="41"/>
    </row>
    <row r="186" spans="1:19" s="155" customFormat="1" x14ac:dyDescent="0.3">
      <c r="A186" s="59">
        <v>44104</v>
      </c>
      <c r="B186" s="155">
        <v>3.6099999999999</v>
      </c>
      <c r="C186" s="155">
        <v>186</v>
      </c>
      <c r="O186" s="41"/>
      <c r="P186" s="41"/>
      <c r="Q186" s="41"/>
      <c r="R186" s="41"/>
      <c r="S186" s="41"/>
    </row>
    <row r="187" spans="1:19" s="155" customFormat="1" x14ac:dyDescent="0.3">
      <c r="A187" s="59">
        <v>44105</v>
      </c>
      <c r="B187" s="155">
        <v>4.0399999999999636</v>
      </c>
      <c r="C187" s="155">
        <v>181</v>
      </c>
      <c r="O187" s="41"/>
      <c r="P187" s="41"/>
      <c r="Q187" s="41"/>
      <c r="R187" s="41"/>
      <c r="S187" s="41"/>
    </row>
    <row r="188" spans="1:19" s="155" customFormat="1" x14ac:dyDescent="0.3">
      <c r="A188" s="59">
        <v>44106</v>
      </c>
      <c r="B188" s="155">
        <v>1.6699999999998454</v>
      </c>
      <c r="C188" s="155">
        <v>159</v>
      </c>
      <c r="O188" s="41"/>
      <c r="P188" s="41"/>
      <c r="Q188" s="41"/>
      <c r="R188" s="41"/>
      <c r="S188" s="41"/>
    </row>
    <row r="189" spans="1:19" s="155" customFormat="1" x14ac:dyDescent="0.3">
      <c r="A189" s="59">
        <v>44109</v>
      </c>
      <c r="B189" s="155">
        <v>3.9499999999998181</v>
      </c>
      <c r="C189" s="155">
        <v>244</v>
      </c>
      <c r="O189" s="41"/>
      <c r="P189" s="41"/>
      <c r="Q189" s="41"/>
      <c r="R189" s="41"/>
      <c r="S189" s="41"/>
    </row>
    <row r="190" spans="1:19" s="155" customFormat="1" x14ac:dyDescent="0.3">
      <c r="A190" s="59">
        <v>44110</v>
      </c>
      <c r="B190" s="155">
        <v>3.7999999999999545</v>
      </c>
      <c r="C190" s="155">
        <v>196</v>
      </c>
      <c r="O190" s="41"/>
      <c r="P190" s="41"/>
      <c r="Q190" s="41"/>
      <c r="R190" s="41"/>
      <c r="S190" s="41"/>
    </row>
    <row r="191" spans="1:19" s="155" customFormat="1" x14ac:dyDescent="0.3">
      <c r="A191" s="59">
        <v>44111</v>
      </c>
      <c r="B191" s="155">
        <v>4.4400000000000546</v>
      </c>
      <c r="C191" s="155">
        <v>170</v>
      </c>
      <c r="O191" s="41"/>
      <c r="P191" s="41"/>
      <c r="Q191" s="41"/>
      <c r="R191" s="41"/>
      <c r="S191" s="41"/>
    </row>
    <row r="192" spans="1:19" s="155" customFormat="1" x14ac:dyDescent="0.3">
      <c r="A192" s="59">
        <v>44112</v>
      </c>
      <c r="B192" s="155">
        <v>-0.65000000000009095</v>
      </c>
      <c r="C192" s="155">
        <v>176</v>
      </c>
      <c r="O192" s="41"/>
      <c r="P192" s="41"/>
      <c r="Q192" s="41"/>
      <c r="R192" s="41"/>
      <c r="S192" s="41"/>
    </row>
    <row r="193" spans="1:19" s="155" customFormat="1" x14ac:dyDescent="0.3">
      <c r="A193" s="59">
        <v>44113</v>
      </c>
      <c r="B193" s="155">
        <v>4.1199999999998909</v>
      </c>
      <c r="C193" s="155">
        <v>148</v>
      </c>
      <c r="O193" s="41"/>
      <c r="P193" s="41"/>
      <c r="Q193" s="41"/>
      <c r="R193" s="41"/>
      <c r="S193" s="41"/>
    </row>
    <row r="194" spans="1:19" s="155" customFormat="1" x14ac:dyDescent="0.3">
      <c r="A194" s="59">
        <v>44116</v>
      </c>
      <c r="B194" s="155">
        <v>4.1399999999998727</v>
      </c>
      <c r="C194" s="155">
        <v>246</v>
      </c>
      <c r="O194" s="41"/>
      <c r="P194" s="41"/>
      <c r="Q194" s="41"/>
      <c r="R194" s="41"/>
      <c r="S194" s="41"/>
    </row>
    <row r="195" spans="1:19" s="155" customFormat="1" x14ac:dyDescent="0.3">
      <c r="A195" s="59">
        <v>44117</v>
      </c>
      <c r="B195" s="155">
        <v>3.6900000000000546</v>
      </c>
      <c r="C195" s="155">
        <v>282</v>
      </c>
      <c r="O195" s="41"/>
      <c r="P195" s="41"/>
      <c r="Q195" s="41"/>
      <c r="R195" s="41"/>
      <c r="S195" s="41"/>
    </row>
    <row r="196" spans="1:19" s="155" customFormat="1" x14ac:dyDescent="0.3">
      <c r="A196" s="59">
        <v>44118</v>
      </c>
      <c r="B196" s="155">
        <v>4.6499999999998636</v>
      </c>
      <c r="C196" s="155">
        <v>256</v>
      </c>
      <c r="O196" s="41"/>
      <c r="P196" s="41"/>
      <c r="Q196" s="41"/>
      <c r="R196" s="41"/>
      <c r="S196" s="41"/>
    </row>
    <row r="197" spans="1:19" s="155" customFormat="1" x14ac:dyDescent="0.3">
      <c r="A197" s="59">
        <v>44119</v>
      </c>
      <c r="B197" s="155">
        <v>4.5599999999999454</v>
      </c>
      <c r="C197" s="155">
        <v>189</v>
      </c>
      <c r="O197" s="41"/>
      <c r="P197" s="41"/>
      <c r="Q197" s="41"/>
      <c r="R197" s="41"/>
      <c r="S197" s="41"/>
    </row>
    <row r="198" spans="1:19" s="155" customFormat="1" x14ac:dyDescent="0.3">
      <c r="A198" s="59">
        <v>44120</v>
      </c>
      <c r="B198" s="155">
        <v>3.7699999999999818</v>
      </c>
      <c r="C198" s="155">
        <v>181</v>
      </c>
      <c r="O198" s="41"/>
      <c r="P198" s="41"/>
      <c r="Q198" s="41"/>
      <c r="R198" s="41"/>
      <c r="S198" s="41"/>
    </row>
    <row r="199" spans="1:19" s="155" customFormat="1" x14ac:dyDescent="0.3">
      <c r="A199" s="59">
        <v>44123</v>
      </c>
      <c r="B199" s="155">
        <v>0.64999999999986358</v>
      </c>
      <c r="C199" s="155">
        <v>246</v>
      </c>
      <c r="O199" s="41"/>
      <c r="P199" s="41"/>
      <c r="Q199" s="41"/>
      <c r="R199" s="41"/>
      <c r="S199" s="41"/>
    </row>
    <row r="200" spans="1:19" s="155" customFormat="1" x14ac:dyDescent="0.3">
      <c r="A200" s="59">
        <v>44124</v>
      </c>
      <c r="B200" s="155">
        <v>3.6800000000000637</v>
      </c>
      <c r="C200" s="155">
        <v>224</v>
      </c>
      <c r="O200" s="41"/>
      <c r="P200" s="41"/>
      <c r="Q200" s="41"/>
      <c r="R200" s="41"/>
      <c r="S200" s="41"/>
    </row>
    <row r="201" spans="1:19" s="155" customFormat="1" x14ac:dyDescent="0.3">
      <c r="A201" s="59">
        <v>44125</v>
      </c>
      <c r="B201" s="155">
        <v>4.2000000000000455</v>
      </c>
      <c r="C201" s="155">
        <v>212</v>
      </c>
      <c r="O201" s="41"/>
      <c r="P201" s="41"/>
      <c r="Q201" s="41"/>
      <c r="R201" s="41"/>
      <c r="S201" s="41"/>
    </row>
    <row r="202" spans="1:19" s="155" customFormat="1" x14ac:dyDescent="0.3">
      <c r="A202" s="59">
        <v>44126</v>
      </c>
      <c r="B202" s="155">
        <v>4.2000000000000455</v>
      </c>
      <c r="C202" s="155">
        <v>199</v>
      </c>
      <c r="O202" s="41"/>
      <c r="P202" s="41"/>
      <c r="Q202" s="41"/>
      <c r="R202" s="41"/>
      <c r="S202" s="41"/>
    </row>
    <row r="203" spans="1:19" s="155" customFormat="1" x14ac:dyDescent="0.3">
      <c r="A203" s="59">
        <v>44127</v>
      </c>
      <c r="B203" s="155">
        <v>4.3900000000001</v>
      </c>
      <c r="C203" s="155">
        <v>222</v>
      </c>
      <c r="O203" s="41"/>
      <c r="P203" s="41"/>
      <c r="Q203" s="41"/>
      <c r="R203" s="41"/>
      <c r="S203" s="41"/>
    </row>
    <row r="204" spans="1:19" s="155" customFormat="1" x14ac:dyDescent="0.3">
      <c r="A204" s="59">
        <v>44130</v>
      </c>
      <c r="B204" s="155">
        <v>4.5399999999999636</v>
      </c>
      <c r="C204" s="155">
        <v>303</v>
      </c>
      <c r="O204" s="41"/>
      <c r="P204" s="41"/>
      <c r="Q204" s="41"/>
      <c r="R204" s="41"/>
      <c r="S204" s="41"/>
    </row>
    <row r="205" spans="1:19" s="155" customFormat="1" x14ac:dyDescent="0.3">
      <c r="A205" s="59">
        <v>44131</v>
      </c>
      <c r="B205" s="155">
        <v>5.3499999999999091</v>
      </c>
      <c r="C205" s="155">
        <v>187</v>
      </c>
      <c r="O205" s="41"/>
      <c r="P205" s="41"/>
      <c r="Q205" s="41"/>
      <c r="R205" s="41"/>
      <c r="S205" s="41"/>
    </row>
    <row r="206" spans="1:19" s="155" customFormat="1" x14ac:dyDescent="0.3">
      <c r="A206" s="59">
        <v>44132</v>
      </c>
      <c r="B206" s="155">
        <v>4.7400000000000091</v>
      </c>
      <c r="C206" s="155">
        <v>248</v>
      </c>
      <c r="O206" s="41"/>
      <c r="P206" s="41"/>
      <c r="Q206" s="41"/>
      <c r="R206" s="41"/>
      <c r="S206" s="41"/>
    </row>
    <row r="207" spans="1:19" s="155" customFormat="1" x14ac:dyDescent="0.3">
      <c r="A207" s="59">
        <v>44133</v>
      </c>
      <c r="B207" s="155">
        <v>3.7000000000000455</v>
      </c>
      <c r="C207" s="155">
        <v>169</v>
      </c>
      <c r="O207" s="41"/>
      <c r="P207" s="41"/>
      <c r="Q207" s="41"/>
      <c r="R207" s="41"/>
      <c r="S207" s="41"/>
    </row>
    <row r="208" spans="1:19" s="155" customFormat="1" x14ac:dyDescent="0.3">
      <c r="A208" s="59">
        <v>44134</v>
      </c>
      <c r="B208" s="155">
        <v>2.9900000000000091</v>
      </c>
      <c r="C208" s="155">
        <v>174</v>
      </c>
      <c r="O208" s="41"/>
      <c r="P208" s="41"/>
      <c r="Q208" s="41"/>
      <c r="R208" s="41"/>
      <c r="S208" s="41"/>
    </row>
    <row r="209" spans="1:19" s="155" customFormat="1" x14ac:dyDescent="0.3">
      <c r="A209" s="59"/>
      <c r="O209" s="41"/>
      <c r="P209" s="41"/>
      <c r="Q209" s="41"/>
      <c r="R209" s="41"/>
      <c r="S209" s="41"/>
    </row>
    <row r="210" spans="1:19" s="155" customFormat="1" x14ac:dyDescent="0.3">
      <c r="A210" s="59"/>
      <c r="O210" s="41"/>
      <c r="P210" s="41"/>
      <c r="Q210" s="41"/>
      <c r="R210" s="41"/>
      <c r="S210" s="41"/>
    </row>
    <row r="211" spans="1:19" s="155" customFormat="1" x14ac:dyDescent="0.3">
      <c r="A211" s="59"/>
      <c r="O211" s="41"/>
      <c r="P211" s="41"/>
      <c r="Q211" s="41"/>
      <c r="R211" s="41"/>
      <c r="S211" s="41"/>
    </row>
    <row r="212" spans="1:19" s="155" customFormat="1" x14ac:dyDescent="0.3">
      <c r="A212" s="59"/>
      <c r="O212" s="41"/>
      <c r="P212" s="41"/>
      <c r="Q212" s="41"/>
      <c r="R212" s="41"/>
      <c r="S212" s="41"/>
    </row>
    <row r="213" spans="1:19" s="155" customFormat="1" x14ac:dyDescent="0.3">
      <c r="A213" s="59"/>
      <c r="O213" s="41"/>
      <c r="P213" s="41"/>
      <c r="Q213" s="41"/>
      <c r="R213" s="41"/>
      <c r="S213" s="41"/>
    </row>
    <row r="214" spans="1:19" s="155" customFormat="1" x14ac:dyDescent="0.3">
      <c r="A214" s="59"/>
      <c r="O214" s="41"/>
      <c r="P214" s="41"/>
      <c r="Q214" s="41"/>
      <c r="R214" s="41"/>
      <c r="S214" s="41"/>
    </row>
    <row r="215" spans="1:19" s="155" customFormat="1" x14ac:dyDescent="0.3">
      <c r="A215" s="59"/>
      <c r="O215" s="41"/>
      <c r="P215" s="41"/>
      <c r="Q215" s="41"/>
      <c r="R215" s="41"/>
      <c r="S215" s="41"/>
    </row>
    <row r="216" spans="1:19" s="155" customFormat="1" x14ac:dyDescent="0.3">
      <c r="A216" s="59"/>
      <c r="O216" s="41"/>
      <c r="P216" s="41"/>
      <c r="Q216" s="41"/>
      <c r="R216" s="41"/>
      <c r="S216" s="41"/>
    </row>
    <row r="217" spans="1:19" s="155" customFormat="1" x14ac:dyDescent="0.3">
      <c r="A217" s="59"/>
      <c r="O217" s="41"/>
      <c r="P217" s="41"/>
      <c r="Q217" s="41"/>
      <c r="R217" s="41"/>
      <c r="S217" s="41"/>
    </row>
    <row r="218" spans="1:19" s="155" customFormat="1" x14ac:dyDescent="0.3">
      <c r="A218" s="59"/>
      <c r="O218" s="41"/>
      <c r="P218" s="41"/>
      <c r="Q218" s="41"/>
      <c r="R218" s="41"/>
      <c r="S218" s="41"/>
    </row>
    <row r="219" spans="1:19" s="155" customFormat="1" x14ac:dyDescent="0.3">
      <c r="A219" s="59"/>
      <c r="O219" s="41"/>
      <c r="P219" s="41"/>
      <c r="Q219" s="41"/>
      <c r="R219" s="41"/>
      <c r="S219" s="41"/>
    </row>
    <row r="220" spans="1:19" s="155" customFormat="1" x14ac:dyDescent="0.3">
      <c r="A220" s="59"/>
      <c r="O220" s="41"/>
      <c r="P220" s="41"/>
      <c r="Q220" s="41"/>
      <c r="R220" s="41"/>
      <c r="S220" s="41"/>
    </row>
    <row r="221" spans="1:19" s="155" customFormat="1" x14ac:dyDescent="0.3">
      <c r="A221" s="59"/>
      <c r="O221" s="41"/>
      <c r="P221" s="41"/>
      <c r="Q221" s="41"/>
      <c r="R221" s="41"/>
      <c r="S221" s="41"/>
    </row>
    <row r="222" spans="1:19" s="155" customFormat="1" x14ac:dyDescent="0.3">
      <c r="A222" s="59"/>
      <c r="O222" s="41"/>
      <c r="P222" s="41"/>
      <c r="Q222" s="41"/>
      <c r="R222" s="41"/>
      <c r="S222" s="41"/>
    </row>
    <row r="223" spans="1:19" s="155" customFormat="1" x14ac:dyDescent="0.3">
      <c r="A223" s="59"/>
      <c r="O223" s="41"/>
      <c r="P223" s="41"/>
      <c r="Q223" s="41"/>
      <c r="R223" s="41"/>
      <c r="S223" s="41"/>
    </row>
    <row r="224" spans="1:19" s="155" customFormat="1" x14ac:dyDescent="0.3">
      <c r="A224" s="59"/>
      <c r="O224" s="41"/>
      <c r="P224" s="41"/>
      <c r="Q224" s="41"/>
      <c r="R224" s="41"/>
      <c r="S224" s="41"/>
    </row>
    <row r="225" spans="1:19" s="155" customFormat="1" x14ac:dyDescent="0.3">
      <c r="A225" s="59"/>
      <c r="O225" s="41"/>
      <c r="P225" s="41"/>
      <c r="Q225" s="41"/>
      <c r="R225" s="41"/>
      <c r="S225" s="41"/>
    </row>
    <row r="226" spans="1:19" s="155" customFormat="1" x14ac:dyDescent="0.3">
      <c r="A226" s="59"/>
      <c r="O226" s="41"/>
      <c r="P226" s="41"/>
      <c r="Q226" s="41"/>
      <c r="R226" s="41"/>
      <c r="S226" s="41"/>
    </row>
    <row r="227" spans="1:19" s="155" customFormat="1" x14ac:dyDescent="0.3">
      <c r="A227" s="59"/>
      <c r="O227" s="41"/>
      <c r="P227" s="41"/>
      <c r="Q227" s="41"/>
      <c r="R227" s="41"/>
      <c r="S227" s="41"/>
    </row>
    <row r="228" spans="1:19" s="155" customFormat="1" x14ac:dyDescent="0.3">
      <c r="A228" s="59"/>
      <c r="O228" s="41"/>
      <c r="P228" s="41"/>
      <c r="Q228" s="41"/>
      <c r="R228" s="41"/>
      <c r="S228" s="41"/>
    </row>
    <row r="229" spans="1:19" s="155" customFormat="1" x14ac:dyDescent="0.3">
      <c r="A229" s="59"/>
      <c r="O229" s="41"/>
      <c r="P229" s="41"/>
      <c r="Q229" s="41"/>
      <c r="R229" s="41"/>
      <c r="S229" s="41"/>
    </row>
    <row r="230" spans="1:19" s="155" customFormat="1" x14ac:dyDescent="0.3">
      <c r="A230" s="59"/>
      <c r="O230" s="41"/>
      <c r="P230" s="41"/>
      <c r="Q230" s="41"/>
      <c r="R230" s="41"/>
      <c r="S230" s="41"/>
    </row>
    <row r="231" spans="1:19" s="155" customFormat="1" x14ac:dyDescent="0.3">
      <c r="A231" s="59"/>
      <c r="O231" s="41"/>
      <c r="P231" s="41"/>
      <c r="Q231" s="41"/>
      <c r="R231" s="41"/>
      <c r="S231" s="41"/>
    </row>
    <row r="232" spans="1:19" s="155" customFormat="1" x14ac:dyDescent="0.3">
      <c r="A232" s="59"/>
      <c r="O232" s="41"/>
      <c r="P232" s="41"/>
      <c r="Q232" s="41"/>
      <c r="R232" s="41"/>
      <c r="S232" s="41"/>
    </row>
    <row r="233" spans="1:19" s="155" customFormat="1" x14ac:dyDescent="0.3">
      <c r="A233" s="59"/>
      <c r="O233" s="41"/>
      <c r="P233" s="41"/>
      <c r="Q233" s="41"/>
      <c r="R233" s="41"/>
      <c r="S233" s="41"/>
    </row>
    <row r="234" spans="1:19" s="155" customFormat="1" x14ac:dyDescent="0.3">
      <c r="A234" s="59"/>
      <c r="O234" s="41"/>
      <c r="P234" s="41"/>
      <c r="Q234" s="41"/>
      <c r="R234" s="41"/>
      <c r="S234" s="41"/>
    </row>
    <row r="235" spans="1:19" s="155" customFormat="1" x14ac:dyDescent="0.3">
      <c r="A235" s="59"/>
      <c r="O235" s="41"/>
      <c r="P235" s="41"/>
      <c r="Q235" s="41"/>
      <c r="R235" s="41"/>
      <c r="S235" s="41"/>
    </row>
    <row r="236" spans="1:19" s="155" customFormat="1" x14ac:dyDescent="0.3">
      <c r="A236" s="59"/>
      <c r="O236" s="41"/>
      <c r="P236" s="41"/>
      <c r="Q236" s="41"/>
      <c r="R236" s="41"/>
      <c r="S236" s="41"/>
    </row>
    <row r="237" spans="1:19" s="155" customFormat="1" x14ac:dyDescent="0.3">
      <c r="A237" s="59"/>
      <c r="O237" s="41"/>
      <c r="P237" s="41"/>
      <c r="Q237" s="41"/>
      <c r="R237" s="41"/>
      <c r="S237" s="41"/>
    </row>
    <row r="238" spans="1:19" s="155" customFormat="1" x14ac:dyDescent="0.3">
      <c r="A238" s="59"/>
      <c r="O238" s="41"/>
      <c r="P238" s="41"/>
      <c r="Q238" s="41"/>
      <c r="R238" s="41"/>
      <c r="S238" s="41"/>
    </row>
    <row r="239" spans="1:19" s="155" customFormat="1" x14ac:dyDescent="0.3">
      <c r="A239" s="59"/>
      <c r="O239" s="41"/>
      <c r="P239" s="41"/>
      <c r="Q239" s="41"/>
      <c r="R239" s="41"/>
      <c r="S239" s="41"/>
    </row>
    <row r="240" spans="1:19" s="155" customFormat="1" x14ac:dyDescent="0.3">
      <c r="A240" s="59"/>
      <c r="O240" s="41"/>
      <c r="P240" s="41"/>
      <c r="Q240" s="41"/>
      <c r="R240" s="41"/>
      <c r="S240" s="41"/>
    </row>
    <row r="241" spans="1:19" s="155" customFormat="1" x14ac:dyDescent="0.3">
      <c r="A241" s="59"/>
      <c r="O241" s="41"/>
      <c r="P241" s="41"/>
      <c r="Q241" s="41"/>
      <c r="R241" s="41"/>
      <c r="S241" s="41"/>
    </row>
    <row r="242" spans="1:19" s="155" customFormat="1" x14ac:dyDescent="0.3">
      <c r="A242" s="59"/>
      <c r="O242" s="41"/>
      <c r="P242" s="41"/>
      <c r="Q242" s="41"/>
      <c r="R242" s="41"/>
      <c r="S242" s="41"/>
    </row>
    <row r="243" spans="1:19" s="155" customFormat="1" x14ac:dyDescent="0.3">
      <c r="A243" s="59"/>
      <c r="O243" s="41"/>
      <c r="P243" s="41"/>
      <c r="Q243" s="41"/>
      <c r="R243" s="41"/>
      <c r="S243" s="41"/>
    </row>
    <row r="244" spans="1:19" s="155" customFormat="1" x14ac:dyDescent="0.3">
      <c r="A244" s="59"/>
      <c r="O244" s="41"/>
      <c r="P244" s="41"/>
      <c r="Q244" s="41"/>
      <c r="R244" s="41"/>
      <c r="S244" s="41"/>
    </row>
    <row r="245" spans="1:19" s="155" customFormat="1" x14ac:dyDescent="0.3">
      <c r="A245" s="59"/>
      <c r="O245" s="41"/>
      <c r="P245" s="41"/>
      <c r="Q245" s="41"/>
      <c r="R245" s="41"/>
      <c r="S245" s="41"/>
    </row>
    <row r="246" spans="1:19" s="155" customFormat="1" x14ac:dyDescent="0.3">
      <c r="A246" s="59"/>
      <c r="O246" s="41"/>
      <c r="P246" s="41"/>
      <c r="Q246" s="41"/>
      <c r="R246" s="41"/>
      <c r="S246" s="41"/>
    </row>
    <row r="247" spans="1:19" s="155" customFormat="1" x14ac:dyDescent="0.3">
      <c r="A247" s="59"/>
      <c r="O247" s="41"/>
      <c r="P247" s="41"/>
      <c r="Q247" s="41"/>
      <c r="R247" s="41"/>
      <c r="S247" s="41"/>
    </row>
    <row r="248" spans="1:19" s="155" customFormat="1" x14ac:dyDescent="0.3">
      <c r="A248" s="59"/>
      <c r="O248" s="41"/>
      <c r="P248" s="41"/>
      <c r="Q248" s="41"/>
      <c r="R248" s="41"/>
      <c r="S248" s="41"/>
    </row>
    <row r="249" spans="1:19" s="155" customFormat="1" x14ac:dyDescent="0.3">
      <c r="A249" s="59"/>
      <c r="O249" s="41"/>
      <c r="P249" s="41"/>
      <c r="Q249" s="41"/>
      <c r="R249" s="41"/>
      <c r="S249" s="41"/>
    </row>
    <row r="250" spans="1:19" s="155" customFormat="1" x14ac:dyDescent="0.3">
      <c r="A250" s="59"/>
      <c r="O250" s="41"/>
      <c r="P250" s="41"/>
      <c r="Q250" s="41"/>
      <c r="R250" s="41"/>
      <c r="S250" s="41"/>
    </row>
    <row r="251" spans="1:19" s="155" customFormat="1" x14ac:dyDescent="0.3">
      <c r="A251" s="59"/>
      <c r="O251" s="41"/>
      <c r="P251" s="41"/>
      <c r="Q251" s="41"/>
      <c r="R251" s="41"/>
      <c r="S251" s="41"/>
    </row>
    <row r="252" spans="1:19" s="155" customFormat="1" x14ac:dyDescent="0.3">
      <c r="A252" s="59"/>
      <c r="O252" s="41"/>
      <c r="P252" s="41"/>
      <c r="Q252" s="41"/>
      <c r="R252" s="41"/>
      <c r="S252" s="41"/>
    </row>
    <row r="253" spans="1:19" s="155" customFormat="1" x14ac:dyDescent="0.3">
      <c r="A253" s="59"/>
      <c r="O253" s="41"/>
      <c r="P253" s="41"/>
      <c r="Q253" s="41"/>
      <c r="R253" s="41"/>
      <c r="S253" s="41"/>
    </row>
    <row r="254" spans="1:19" s="155" customFormat="1" x14ac:dyDescent="0.3">
      <c r="A254" s="59"/>
      <c r="O254" s="41"/>
      <c r="P254" s="41"/>
      <c r="Q254" s="41"/>
      <c r="R254" s="41"/>
      <c r="S254" s="41"/>
    </row>
    <row r="255" spans="1:19" s="155" customFormat="1" x14ac:dyDescent="0.3">
      <c r="A255" s="59"/>
      <c r="O255" s="41"/>
      <c r="P255" s="41"/>
      <c r="Q255" s="41"/>
      <c r="R255" s="41"/>
      <c r="S255" s="41"/>
    </row>
    <row r="256" spans="1:19" s="155" customFormat="1" x14ac:dyDescent="0.3">
      <c r="A256" s="59"/>
      <c r="O256" s="41"/>
      <c r="P256" s="41"/>
      <c r="Q256" s="41"/>
      <c r="R256" s="41"/>
      <c r="S256" s="41"/>
    </row>
    <row r="257" spans="1:19" s="155" customFormat="1" x14ac:dyDescent="0.3">
      <c r="A257" s="59"/>
      <c r="O257" s="41"/>
      <c r="P257" s="41"/>
      <c r="Q257" s="41"/>
      <c r="R257" s="41"/>
      <c r="S257" s="41"/>
    </row>
    <row r="258" spans="1:19" s="155" customFormat="1" x14ac:dyDescent="0.3">
      <c r="A258" s="59"/>
      <c r="O258" s="41"/>
      <c r="P258" s="41"/>
      <c r="Q258" s="41"/>
      <c r="R258" s="41"/>
      <c r="S258" s="41"/>
    </row>
    <row r="259" spans="1:19" s="155" customFormat="1" x14ac:dyDescent="0.3">
      <c r="A259" s="59"/>
      <c r="O259" s="41"/>
      <c r="P259" s="41"/>
      <c r="Q259" s="41"/>
      <c r="R259" s="41"/>
      <c r="S259" s="41"/>
    </row>
    <row r="260" spans="1:19" s="155" customFormat="1" x14ac:dyDescent="0.3">
      <c r="A260" s="59"/>
      <c r="O260" s="41"/>
      <c r="P260" s="41"/>
      <c r="Q260" s="41"/>
      <c r="R260" s="41"/>
      <c r="S260" s="41"/>
    </row>
    <row r="261" spans="1:19" s="155" customFormat="1" x14ac:dyDescent="0.3">
      <c r="A261" s="59"/>
      <c r="O261" s="41"/>
      <c r="P261" s="41"/>
      <c r="Q261" s="41"/>
      <c r="R261" s="41"/>
      <c r="S261" s="41"/>
    </row>
    <row r="262" spans="1:19" s="155" customFormat="1" x14ac:dyDescent="0.3">
      <c r="A262" s="59"/>
      <c r="O262" s="41"/>
      <c r="P262" s="41"/>
      <c r="Q262" s="41"/>
      <c r="R262" s="41"/>
      <c r="S262" s="41"/>
    </row>
    <row r="263" spans="1:19" s="155" customFormat="1" x14ac:dyDescent="0.3">
      <c r="A263" s="59"/>
      <c r="O263" s="41"/>
      <c r="P263" s="41"/>
      <c r="Q263" s="41"/>
      <c r="R263" s="41"/>
      <c r="S263" s="41"/>
    </row>
    <row r="264" spans="1:19" s="155" customFormat="1" x14ac:dyDescent="0.3">
      <c r="A264" s="59"/>
      <c r="O264" s="41"/>
      <c r="P264" s="41"/>
      <c r="Q264" s="41"/>
      <c r="R264" s="41"/>
      <c r="S264" s="41"/>
    </row>
    <row r="265" spans="1:19" s="155" customFormat="1" x14ac:dyDescent="0.3">
      <c r="A265" s="59"/>
      <c r="O265" s="41"/>
      <c r="P265" s="41"/>
      <c r="Q265" s="41"/>
      <c r="R265" s="41"/>
      <c r="S265" s="41"/>
    </row>
    <row r="266" spans="1:19" s="155" customFormat="1" x14ac:dyDescent="0.3">
      <c r="A266" s="59"/>
      <c r="O266" s="41"/>
      <c r="P266" s="41"/>
      <c r="Q266" s="41"/>
      <c r="R266" s="41"/>
      <c r="S266" s="41"/>
    </row>
    <row r="267" spans="1:19" s="155" customFormat="1" x14ac:dyDescent="0.3">
      <c r="A267" s="59"/>
      <c r="O267" s="41"/>
      <c r="P267" s="41"/>
      <c r="Q267" s="41"/>
      <c r="R267" s="41"/>
      <c r="S267" s="41"/>
    </row>
    <row r="268" spans="1:19" s="155" customFormat="1" x14ac:dyDescent="0.3">
      <c r="A268" s="59"/>
      <c r="O268" s="41"/>
      <c r="P268" s="41"/>
      <c r="Q268" s="41"/>
      <c r="R268" s="41"/>
      <c r="S268" s="41"/>
    </row>
    <row r="269" spans="1:19" s="155" customFormat="1" x14ac:dyDescent="0.3">
      <c r="A269" s="59"/>
      <c r="O269" s="41"/>
      <c r="P269" s="41"/>
      <c r="Q269" s="41"/>
      <c r="R269" s="41"/>
      <c r="S269" s="41"/>
    </row>
    <row r="270" spans="1:19" s="155" customFormat="1" x14ac:dyDescent="0.3">
      <c r="A270" s="59"/>
      <c r="O270" s="41"/>
      <c r="P270" s="41"/>
      <c r="Q270" s="41"/>
      <c r="R270" s="41"/>
      <c r="S270" s="41"/>
    </row>
    <row r="271" spans="1:19" s="155" customFormat="1" x14ac:dyDescent="0.3">
      <c r="A271" s="59"/>
      <c r="O271" s="41"/>
      <c r="P271" s="41"/>
      <c r="Q271" s="41"/>
      <c r="R271" s="41"/>
      <c r="S271" s="41"/>
    </row>
    <row r="272" spans="1:19" s="155" customFormat="1" x14ac:dyDescent="0.3">
      <c r="A272" s="59"/>
      <c r="O272" s="41"/>
      <c r="P272" s="41"/>
      <c r="Q272" s="41"/>
      <c r="R272" s="41"/>
      <c r="S272" s="41"/>
    </row>
    <row r="273" spans="1:19" s="155" customFormat="1" x14ac:dyDescent="0.3">
      <c r="A273" s="59"/>
      <c r="O273" s="41"/>
      <c r="P273" s="41"/>
      <c r="Q273" s="41"/>
      <c r="R273" s="41"/>
      <c r="S273" s="41"/>
    </row>
    <row r="274" spans="1:19" s="155" customFormat="1" x14ac:dyDescent="0.3">
      <c r="A274" s="59"/>
      <c r="O274" s="41"/>
      <c r="P274" s="41"/>
      <c r="Q274" s="41"/>
      <c r="R274" s="41"/>
      <c r="S274" s="41"/>
    </row>
    <row r="275" spans="1:19" s="155" customFormat="1" x14ac:dyDescent="0.3">
      <c r="A275" s="59"/>
      <c r="O275" s="41"/>
      <c r="P275" s="41"/>
      <c r="Q275" s="41"/>
      <c r="R275" s="41"/>
      <c r="S275" s="41"/>
    </row>
    <row r="276" spans="1:19" s="155" customFormat="1" x14ac:dyDescent="0.3">
      <c r="A276" s="59"/>
      <c r="O276" s="41"/>
      <c r="P276" s="41"/>
      <c r="Q276" s="41"/>
      <c r="R276" s="41"/>
      <c r="S276" s="41"/>
    </row>
    <row r="277" spans="1:19" s="155" customFormat="1" x14ac:dyDescent="0.3">
      <c r="A277" s="59"/>
      <c r="O277" s="41"/>
      <c r="P277" s="41"/>
      <c r="Q277" s="41"/>
      <c r="R277" s="41"/>
      <c r="S277" s="41"/>
    </row>
    <row r="278" spans="1:19" s="155" customFormat="1" x14ac:dyDescent="0.3">
      <c r="A278" s="59"/>
      <c r="O278" s="41"/>
      <c r="P278" s="41"/>
      <c r="Q278" s="41"/>
      <c r="R278" s="41"/>
      <c r="S278" s="41"/>
    </row>
    <row r="279" spans="1:19" s="155" customFormat="1" x14ac:dyDescent="0.3">
      <c r="A279" s="59"/>
      <c r="O279" s="41"/>
      <c r="P279" s="41"/>
      <c r="Q279" s="41"/>
      <c r="R279" s="41"/>
      <c r="S279" s="41"/>
    </row>
    <row r="280" spans="1:19" s="155" customFormat="1" x14ac:dyDescent="0.3">
      <c r="A280" s="59"/>
      <c r="O280" s="41"/>
      <c r="P280" s="41"/>
      <c r="Q280" s="41"/>
      <c r="R280" s="41"/>
      <c r="S280" s="41"/>
    </row>
    <row r="281" spans="1:19" s="155" customFormat="1" x14ac:dyDescent="0.3">
      <c r="A281" s="59"/>
      <c r="O281" s="41"/>
      <c r="P281" s="41"/>
      <c r="Q281" s="41"/>
      <c r="R281" s="41"/>
      <c r="S281" s="41"/>
    </row>
    <row r="282" spans="1:19" s="155" customFormat="1" x14ac:dyDescent="0.3">
      <c r="A282" s="59"/>
      <c r="O282" s="41"/>
      <c r="P282" s="41"/>
      <c r="Q282" s="41"/>
      <c r="R282" s="41"/>
      <c r="S282" s="41"/>
    </row>
    <row r="283" spans="1:19" s="155" customFormat="1" x14ac:dyDescent="0.3">
      <c r="A283" s="59"/>
      <c r="O283" s="41"/>
      <c r="P283" s="41"/>
      <c r="Q283" s="41"/>
      <c r="R283" s="41"/>
      <c r="S283" s="41"/>
    </row>
    <row r="284" spans="1:19" s="155" customFormat="1" x14ac:dyDescent="0.3">
      <c r="A284" s="59"/>
      <c r="O284" s="41"/>
      <c r="P284" s="41"/>
      <c r="Q284" s="41"/>
      <c r="R284" s="41"/>
      <c r="S284" s="41"/>
    </row>
    <row r="285" spans="1:19" s="155" customFormat="1" x14ac:dyDescent="0.3">
      <c r="A285" s="59"/>
      <c r="O285" s="41"/>
      <c r="P285" s="41"/>
      <c r="Q285" s="41"/>
      <c r="R285" s="41"/>
      <c r="S285" s="41"/>
    </row>
    <row r="286" spans="1:19" s="155" customFormat="1" x14ac:dyDescent="0.3">
      <c r="A286" s="59"/>
      <c r="O286" s="41"/>
      <c r="P286" s="41"/>
      <c r="Q286" s="41"/>
      <c r="R286" s="41"/>
      <c r="S286" s="41"/>
    </row>
    <row r="287" spans="1:19" s="155" customFormat="1" x14ac:dyDescent="0.3">
      <c r="A287" s="59"/>
      <c r="O287" s="41"/>
      <c r="P287" s="41"/>
      <c r="Q287" s="41"/>
      <c r="R287" s="41"/>
      <c r="S287" s="41"/>
    </row>
    <row r="288" spans="1:19" s="155" customFormat="1" x14ac:dyDescent="0.3">
      <c r="A288" s="59"/>
      <c r="O288" s="41"/>
      <c r="P288" s="41"/>
      <c r="Q288" s="41"/>
      <c r="R288" s="41"/>
      <c r="S288" s="41"/>
    </row>
    <row r="289" spans="1:19" s="155" customFormat="1" x14ac:dyDescent="0.3">
      <c r="A289" s="59"/>
      <c r="O289" s="41"/>
      <c r="P289" s="41"/>
      <c r="Q289" s="41"/>
      <c r="R289" s="41"/>
      <c r="S289" s="41"/>
    </row>
    <row r="290" spans="1:19" s="155" customFormat="1" x14ac:dyDescent="0.3">
      <c r="A290" s="59"/>
      <c r="O290" s="41"/>
      <c r="P290" s="41"/>
      <c r="Q290" s="41"/>
      <c r="R290" s="41"/>
      <c r="S290" s="41"/>
    </row>
    <row r="291" spans="1:19" s="155" customFormat="1" x14ac:dyDescent="0.3">
      <c r="A291" s="59"/>
      <c r="O291" s="41"/>
      <c r="P291" s="41"/>
      <c r="Q291" s="41"/>
      <c r="R291" s="41"/>
      <c r="S291" s="41"/>
    </row>
    <row r="292" spans="1:19" s="155" customFormat="1" x14ac:dyDescent="0.3">
      <c r="A292" s="59"/>
      <c r="O292" s="41"/>
      <c r="P292" s="41"/>
      <c r="Q292" s="41"/>
      <c r="R292" s="41"/>
      <c r="S292" s="41"/>
    </row>
    <row r="293" spans="1:19" s="155" customFormat="1" x14ac:dyDescent="0.3">
      <c r="A293" s="59"/>
      <c r="O293" s="41"/>
      <c r="P293" s="41"/>
      <c r="Q293" s="41"/>
      <c r="R293" s="41"/>
      <c r="S293" s="41"/>
    </row>
    <row r="294" spans="1:19" s="155" customFormat="1" x14ac:dyDescent="0.3">
      <c r="A294" s="59"/>
      <c r="O294" s="41"/>
      <c r="P294" s="41"/>
      <c r="Q294" s="41"/>
      <c r="R294" s="41"/>
      <c r="S294" s="41"/>
    </row>
    <row r="295" spans="1:19" s="155" customFormat="1" x14ac:dyDescent="0.3">
      <c r="A295" s="59"/>
      <c r="O295" s="41"/>
      <c r="P295" s="41"/>
      <c r="Q295" s="41"/>
      <c r="R295" s="41"/>
      <c r="S295" s="41"/>
    </row>
  </sheetData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6"/>
  <sheetViews>
    <sheetView zoomScale="112" zoomScaleNormal="112" workbookViewId="0">
      <selection activeCell="T3" sqref="T3"/>
    </sheetView>
  </sheetViews>
  <sheetFormatPr defaultColWidth="9.109375" defaultRowHeight="14.4" x14ac:dyDescent="0.3"/>
  <cols>
    <col min="1" max="1" width="12" style="155" bestFit="1" customWidth="1"/>
    <col min="2" max="2" width="22.6640625" style="155" customWidth="1"/>
    <col min="3" max="3" width="17.33203125" style="41" customWidth="1"/>
    <col min="4" max="16384" width="9.109375" style="41"/>
  </cols>
  <sheetData>
    <row r="1" spans="1:3" x14ac:dyDescent="0.3">
      <c r="A1" s="155" t="s">
        <v>332</v>
      </c>
    </row>
    <row r="2" spans="1:3" x14ac:dyDescent="0.3">
      <c r="A2" s="155" t="s">
        <v>407</v>
      </c>
    </row>
    <row r="3" spans="1:3" x14ac:dyDescent="0.3">
      <c r="A3" s="155" t="s">
        <v>406</v>
      </c>
    </row>
    <row r="4" spans="1:3" x14ac:dyDescent="0.3">
      <c r="A4" s="155" t="s">
        <v>339</v>
      </c>
    </row>
    <row r="6" spans="1:3" x14ac:dyDescent="0.3">
      <c r="A6" s="155" t="s">
        <v>405</v>
      </c>
      <c r="B6" s="59" t="s">
        <v>403</v>
      </c>
      <c r="C6" s="59" t="s">
        <v>404</v>
      </c>
    </row>
    <row r="7" spans="1:3" x14ac:dyDescent="0.3">
      <c r="A7" s="59">
        <v>43839</v>
      </c>
      <c r="B7" s="155">
        <v>3.3900000000001</v>
      </c>
      <c r="C7" s="155">
        <v>309</v>
      </c>
    </row>
    <row r="8" spans="1:3" x14ac:dyDescent="0.3">
      <c r="A8" s="59">
        <v>43840</v>
      </c>
      <c r="B8" s="155">
        <v>3.2699999999999818</v>
      </c>
      <c r="C8" s="155">
        <v>356</v>
      </c>
    </row>
    <row r="9" spans="1:3" x14ac:dyDescent="0.3">
      <c r="A9" s="59">
        <v>43843</v>
      </c>
      <c r="B9" s="155">
        <v>1.6000000000001364</v>
      </c>
      <c r="C9" s="155">
        <v>401</v>
      </c>
    </row>
    <row r="10" spans="1:3" x14ac:dyDescent="0.3">
      <c r="A10" s="59">
        <v>43844</v>
      </c>
      <c r="B10" s="155">
        <v>2.0800000000001546</v>
      </c>
      <c r="C10" s="155">
        <v>323</v>
      </c>
    </row>
    <row r="11" spans="1:3" x14ac:dyDescent="0.3">
      <c r="A11" s="59">
        <v>43845</v>
      </c>
      <c r="B11" s="155">
        <v>1.3399999999999181</v>
      </c>
      <c r="C11" s="155">
        <v>233</v>
      </c>
    </row>
    <row r="12" spans="1:3" x14ac:dyDescent="0.3">
      <c r="A12" s="59">
        <v>43846</v>
      </c>
      <c r="B12" s="155">
        <v>1.7200000000000273</v>
      </c>
      <c r="C12" s="155">
        <v>256</v>
      </c>
    </row>
    <row r="13" spans="1:3" x14ac:dyDescent="0.3">
      <c r="A13" s="59">
        <v>43847</v>
      </c>
      <c r="B13" s="155">
        <v>0.86999999999989086</v>
      </c>
      <c r="C13" s="155">
        <v>382</v>
      </c>
    </row>
    <row r="14" spans="1:3" x14ac:dyDescent="0.3">
      <c r="A14" s="59">
        <v>43850</v>
      </c>
      <c r="B14" s="155">
        <v>1.9100000000000819</v>
      </c>
      <c r="C14" s="155">
        <v>361</v>
      </c>
    </row>
    <row r="15" spans="1:3" x14ac:dyDescent="0.3">
      <c r="A15" s="59">
        <v>43851</v>
      </c>
      <c r="B15" s="155">
        <v>2.6800000000000637</v>
      </c>
      <c r="C15" s="155">
        <v>401</v>
      </c>
    </row>
    <row r="16" spans="1:3" x14ac:dyDescent="0.3">
      <c r="A16" s="59">
        <v>43852</v>
      </c>
      <c r="B16" s="155">
        <v>2.0999999999999091</v>
      </c>
      <c r="C16" s="155">
        <v>350</v>
      </c>
    </row>
    <row r="17" spans="1:5" x14ac:dyDescent="0.3">
      <c r="A17" s="59">
        <v>43853</v>
      </c>
      <c r="B17" s="155">
        <v>3.3800000000001091</v>
      </c>
      <c r="C17" s="155">
        <v>364</v>
      </c>
    </row>
    <row r="18" spans="1:5" x14ac:dyDescent="0.3">
      <c r="A18" s="59">
        <v>43854</v>
      </c>
      <c r="B18" s="155">
        <v>1.6700000000000728</v>
      </c>
      <c r="C18" s="155">
        <v>373</v>
      </c>
    </row>
    <row r="19" spans="1:5" x14ac:dyDescent="0.3">
      <c r="A19" s="59">
        <v>43857</v>
      </c>
      <c r="B19" s="155">
        <v>3.0599999999999454</v>
      </c>
      <c r="C19" s="155">
        <v>459</v>
      </c>
    </row>
    <row r="20" spans="1:5" x14ac:dyDescent="0.3">
      <c r="A20" s="59">
        <v>43858</v>
      </c>
      <c r="B20" s="155">
        <v>2.7899999999999636</v>
      </c>
      <c r="C20" s="155">
        <v>363</v>
      </c>
    </row>
    <row r="21" spans="1:5" x14ac:dyDescent="0.3">
      <c r="A21" s="59">
        <v>43859</v>
      </c>
      <c r="B21" s="155">
        <v>2.6099999999999</v>
      </c>
      <c r="C21" s="155">
        <v>384</v>
      </c>
    </row>
    <row r="22" spans="1:5" x14ac:dyDescent="0.3">
      <c r="A22" s="59">
        <v>43860</v>
      </c>
      <c r="B22" s="155">
        <v>2.2199999999997999</v>
      </c>
      <c r="C22" s="155">
        <v>369</v>
      </c>
    </row>
    <row r="23" spans="1:5" x14ac:dyDescent="0.3">
      <c r="A23" s="59">
        <v>43861</v>
      </c>
      <c r="B23" s="155">
        <v>2.6300000000001091</v>
      </c>
      <c r="C23" s="155">
        <v>435</v>
      </c>
    </row>
    <row r="24" spans="1:5" x14ac:dyDescent="0.3">
      <c r="A24" s="59">
        <v>43864</v>
      </c>
      <c r="B24" s="155">
        <v>3.8199999999999363</v>
      </c>
      <c r="C24" s="155">
        <v>535</v>
      </c>
    </row>
    <row r="25" spans="1:5" x14ac:dyDescent="0.3">
      <c r="A25" s="59">
        <v>43865</v>
      </c>
      <c r="B25" s="155">
        <v>3.3399999999999181</v>
      </c>
      <c r="C25" s="155">
        <v>444</v>
      </c>
    </row>
    <row r="26" spans="1:5" x14ac:dyDescent="0.3">
      <c r="A26" s="59">
        <v>43866</v>
      </c>
      <c r="B26" s="155">
        <v>2.8699999999998909</v>
      </c>
      <c r="C26" s="155">
        <v>439</v>
      </c>
    </row>
    <row r="27" spans="1:5" x14ac:dyDescent="0.3">
      <c r="A27" s="59">
        <v>43867</v>
      </c>
      <c r="B27" s="155">
        <v>2.5599999999999454</v>
      </c>
      <c r="C27" s="155">
        <v>401</v>
      </c>
    </row>
    <row r="28" spans="1:5" x14ac:dyDescent="0.3">
      <c r="A28" s="59">
        <v>43868</v>
      </c>
      <c r="B28" s="155">
        <v>1.8800000000001091</v>
      </c>
      <c r="C28" s="155">
        <v>371</v>
      </c>
    </row>
    <row r="29" spans="1:5" x14ac:dyDescent="0.3">
      <c r="A29" s="59">
        <v>43871</v>
      </c>
      <c r="B29" s="155">
        <v>1.2699999999999818</v>
      </c>
      <c r="C29" s="155">
        <v>620</v>
      </c>
    </row>
    <row r="30" spans="1:5" x14ac:dyDescent="0.3">
      <c r="A30" s="59">
        <v>43872</v>
      </c>
      <c r="B30" s="155">
        <v>3.0299999999999727</v>
      </c>
      <c r="C30" s="155">
        <v>412</v>
      </c>
      <c r="E30" s="155"/>
    </row>
    <row r="31" spans="1:5" x14ac:dyDescent="0.3">
      <c r="A31" s="59">
        <v>43873</v>
      </c>
      <c r="B31" s="155">
        <v>3.8300000000001546</v>
      </c>
      <c r="C31" s="155">
        <v>442</v>
      </c>
    </row>
    <row r="32" spans="1:5" x14ac:dyDescent="0.3">
      <c r="A32" s="59">
        <v>43874</v>
      </c>
      <c r="B32" s="155">
        <v>3.0800000000001546</v>
      </c>
      <c r="C32" s="155">
        <v>390</v>
      </c>
    </row>
    <row r="33" spans="1:3" x14ac:dyDescent="0.3">
      <c r="A33" s="59">
        <v>43875</v>
      </c>
      <c r="B33" s="155">
        <v>4.7899999999999636</v>
      </c>
      <c r="C33" s="155">
        <v>471</v>
      </c>
    </row>
    <row r="34" spans="1:3" x14ac:dyDescent="0.3">
      <c r="A34" s="59">
        <v>43878</v>
      </c>
      <c r="B34" s="155">
        <v>2.2000000000000455</v>
      </c>
      <c r="C34" s="155">
        <v>431</v>
      </c>
    </row>
    <row r="35" spans="1:3" x14ac:dyDescent="0.3">
      <c r="A35" s="59">
        <v>43879</v>
      </c>
      <c r="B35" s="155">
        <v>3.3199999999999363</v>
      </c>
      <c r="C35" s="155">
        <v>445</v>
      </c>
    </row>
    <row r="36" spans="1:3" x14ac:dyDescent="0.3">
      <c r="A36" s="59">
        <v>43880</v>
      </c>
      <c r="B36" s="155">
        <v>3.3800000000001091</v>
      </c>
      <c r="C36" s="155">
        <v>387</v>
      </c>
    </row>
    <row r="37" spans="1:3" x14ac:dyDescent="0.3">
      <c r="A37" s="59">
        <v>43881</v>
      </c>
      <c r="B37" s="155">
        <v>0.66999999999984539</v>
      </c>
      <c r="C37" s="155">
        <v>422</v>
      </c>
    </row>
    <row r="38" spans="1:3" x14ac:dyDescent="0.3">
      <c r="A38" s="59">
        <v>43882</v>
      </c>
      <c r="B38" s="155">
        <v>-2.9999999999972715E-2</v>
      </c>
      <c r="C38" s="155">
        <v>420</v>
      </c>
    </row>
    <row r="39" spans="1:3" x14ac:dyDescent="0.3">
      <c r="A39" s="59">
        <v>43886</v>
      </c>
      <c r="B39" s="155">
        <v>3.8800000000001091</v>
      </c>
      <c r="C39" s="155">
        <v>714</v>
      </c>
    </row>
    <row r="40" spans="1:3" x14ac:dyDescent="0.3">
      <c r="A40" s="59">
        <v>43887</v>
      </c>
      <c r="B40" s="155">
        <v>3.0699999999999363</v>
      </c>
      <c r="C40" s="155">
        <v>658</v>
      </c>
    </row>
    <row r="41" spans="1:3" x14ac:dyDescent="0.3">
      <c r="A41" s="59">
        <v>43888</v>
      </c>
      <c r="B41" s="155">
        <v>3.7300000000000182</v>
      </c>
      <c r="C41" s="155">
        <v>587</v>
      </c>
    </row>
    <row r="42" spans="1:3" x14ac:dyDescent="0.3">
      <c r="A42" s="59">
        <v>43889</v>
      </c>
      <c r="B42" s="155">
        <v>1.9399999999998272</v>
      </c>
      <c r="C42" s="155">
        <v>964</v>
      </c>
    </row>
    <row r="43" spans="1:3" x14ac:dyDescent="0.3">
      <c r="A43" s="59">
        <v>43892</v>
      </c>
      <c r="B43" s="155">
        <v>-2.7400000000000091</v>
      </c>
      <c r="C43" s="155">
        <v>791</v>
      </c>
    </row>
    <row r="44" spans="1:3" x14ac:dyDescent="0.3">
      <c r="A44" s="59">
        <v>43893</v>
      </c>
      <c r="B44" s="155">
        <v>0.12999999999988177</v>
      </c>
      <c r="C44" s="155">
        <v>476</v>
      </c>
    </row>
    <row r="45" spans="1:3" x14ac:dyDescent="0.3">
      <c r="A45" s="59">
        <v>43894</v>
      </c>
      <c r="B45" s="155">
        <v>-0.33999999999991815</v>
      </c>
      <c r="C45" s="155">
        <v>374</v>
      </c>
    </row>
    <row r="46" spans="1:3" x14ac:dyDescent="0.3">
      <c r="A46" s="59">
        <v>43895</v>
      </c>
      <c r="B46" s="155">
        <v>-0.56999999999993634</v>
      </c>
      <c r="C46" s="155">
        <v>388</v>
      </c>
    </row>
    <row r="47" spans="1:3" x14ac:dyDescent="0.3">
      <c r="A47" s="59">
        <v>43896</v>
      </c>
      <c r="B47" s="155">
        <v>1.1299999999998818</v>
      </c>
      <c r="C47" s="155">
        <v>594</v>
      </c>
    </row>
    <row r="48" spans="1:3" x14ac:dyDescent="0.3">
      <c r="A48" s="59">
        <v>43900</v>
      </c>
      <c r="B48" s="155">
        <v>-7.2799999999999727</v>
      </c>
      <c r="C48" s="155">
        <v>1123</v>
      </c>
    </row>
    <row r="49" spans="1:3" x14ac:dyDescent="0.3">
      <c r="A49" s="59">
        <v>43901</v>
      </c>
      <c r="B49" s="155">
        <v>-1.8800000000001091</v>
      </c>
      <c r="C49" s="155">
        <v>988</v>
      </c>
    </row>
    <row r="50" spans="1:3" x14ac:dyDescent="0.3">
      <c r="A50" s="59">
        <v>43902</v>
      </c>
      <c r="B50" s="155">
        <v>2.4900000000000091</v>
      </c>
      <c r="C50" s="155">
        <v>954</v>
      </c>
    </row>
    <row r="51" spans="1:3" x14ac:dyDescent="0.3">
      <c r="A51" s="59">
        <v>43903</v>
      </c>
      <c r="B51" s="155">
        <v>-9.0099999999999909</v>
      </c>
      <c r="C51" s="155">
        <v>632</v>
      </c>
    </row>
    <row r="52" spans="1:3" x14ac:dyDescent="0.3">
      <c r="A52" s="59">
        <v>43906</v>
      </c>
      <c r="B52" s="155">
        <v>0.29999999999995453</v>
      </c>
      <c r="C52" s="155">
        <v>478</v>
      </c>
    </row>
    <row r="53" spans="1:3" x14ac:dyDescent="0.3">
      <c r="A53" s="59">
        <v>43907</v>
      </c>
      <c r="B53" s="155">
        <v>-0.73000000000001819</v>
      </c>
      <c r="C53" s="155">
        <v>266</v>
      </c>
    </row>
    <row r="54" spans="1:3" x14ac:dyDescent="0.3">
      <c r="A54" s="59">
        <v>43908</v>
      </c>
      <c r="B54" s="155">
        <v>0.21000000000003638</v>
      </c>
      <c r="C54" s="155">
        <v>336</v>
      </c>
    </row>
    <row r="55" spans="1:3" x14ac:dyDescent="0.3">
      <c r="A55" s="59">
        <v>43909</v>
      </c>
      <c r="B55" s="155">
        <v>-11.25</v>
      </c>
      <c r="C55" s="155">
        <v>460</v>
      </c>
    </row>
    <row r="56" spans="1:3" x14ac:dyDescent="0.3">
      <c r="A56" s="59">
        <v>43910</v>
      </c>
      <c r="B56" s="155">
        <v>-3.3700000000001182</v>
      </c>
      <c r="C56" s="155">
        <v>456</v>
      </c>
    </row>
    <row r="57" spans="1:3" x14ac:dyDescent="0.3">
      <c r="A57" s="59">
        <v>43917</v>
      </c>
      <c r="B57" s="155">
        <v>-5.4100000000000819</v>
      </c>
      <c r="C57" s="155">
        <v>242</v>
      </c>
    </row>
    <row r="58" spans="1:3" x14ac:dyDescent="0.3">
      <c r="A58" s="59">
        <v>43920</v>
      </c>
      <c r="B58" s="155">
        <v>-8.6499999999998636</v>
      </c>
      <c r="C58" s="155">
        <v>292</v>
      </c>
    </row>
    <row r="59" spans="1:3" x14ac:dyDescent="0.3">
      <c r="A59" s="59">
        <v>43921</v>
      </c>
      <c r="B59" s="155">
        <v>-8.8499999999999091</v>
      </c>
      <c r="C59" s="155">
        <v>268</v>
      </c>
    </row>
    <row r="60" spans="1:3" x14ac:dyDescent="0.3">
      <c r="A60" s="59">
        <v>43924</v>
      </c>
      <c r="B60" s="155">
        <v>-2.4800000000000182</v>
      </c>
      <c r="C60" s="155">
        <v>316</v>
      </c>
    </row>
    <row r="61" spans="1:3" x14ac:dyDescent="0.3">
      <c r="A61" s="59">
        <v>43931</v>
      </c>
      <c r="B61" s="155">
        <v>-3.6800000000000637</v>
      </c>
      <c r="C61" s="155">
        <v>935</v>
      </c>
    </row>
    <row r="62" spans="1:3" x14ac:dyDescent="0.3">
      <c r="A62" s="59">
        <v>43938</v>
      </c>
      <c r="B62" s="155">
        <v>-3.8099999999999454</v>
      </c>
      <c r="C62" s="155">
        <v>242</v>
      </c>
    </row>
    <row r="63" spans="1:3" x14ac:dyDescent="0.3">
      <c r="A63" s="59">
        <v>43945</v>
      </c>
      <c r="B63" s="155">
        <v>-0.97000000000002728</v>
      </c>
      <c r="C63" s="155">
        <v>361</v>
      </c>
    </row>
    <row r="64" spans="1:3" x14ac:dyDescent="0.3">
      <c r="A64" s="59">
        <v>43951</v>
      </c>
      <c r="B64" s="155">
        <v>3.2799999999999727</v>
      </c>
      <c r="C64" s="155">
        <v>466</v>
      </c>
    </row>
    <row r="65" spans="1:3" x14ac:dyDescent="0.3">
      <c r="A65" s="59">
        <v>43959</v>
      </c>
      <c r="B65" s="155">
        <v>1.1500000000000909</v>
      </c>
      <c r="C65" s="155">
        <v>358</v>
      </c>
    </row>
    <row r="66" spans="1:3" x14ac:dyDescent="0.3">
      <c r="A66" s="59">
        <v>43966</v>
      </c>
      <c r="B66" s="155">
        <v>1.9600000000000364</v>
      </c>
      <c r="C66" s="155">
        <v>322</v>
      </c>
    </row>
    <row r="67" spans="1:3" x14ac:dyDescent="0.3">
      <c r="A67" s="59">
        <v>43973</v>
      </c>
      <c r="B67" s="155">
        <v>3.8799999999998818</v>
      </c>
      <c r="C67" s="155">
        <v>1171</v>
      </c>
    </row>
    <row r="68" spans="1:3" x14ac:dyDescent="0.3">
      <c r="A68" s="59">
        <v>43980</v>
      </c>
      <c r="B68" s="155">
        <v>3.6000000000001364</v>
      </c>
      <c r="C68" s="155">
        <v>437</v>
      </c>
    </row>
    <row r="69" spans="1:3" x14ac:dyDescent="0.3">
      <c r="A69" s="59">
        <v>43987</v>
      </c>
      <c r="B69" s="155">
        <v>2.7999999999999545</v>
      </c>
      <c r="C69" s="155">
        <v>450</v>
      </c>
    </row>
    <row r="70" spans="1:3" x14ac:dyDescent="0.3">
      <c r="A70" s="59">
        <v>43993</v>
      </c>
      <c r="B70" s="155">
        <v>2.5199999999999818</v>
      </c>
      <c r="C70" s="155">
        <v>406</v>
      </c>
    </row>
    <row r="71" spans="1:3" x14ac:dyDescent="0.3">
      <c r="A71" s="59">
        <v>44001</v>
      </c>
      <c r="B71" s="155">
        <v>1.3799999999998818</v>
      </c>
      <c r="C71" s="155">
        <v>1413</v>
      </c>
    </row>
    <row r="72" spans="1:3" x14ac:dyDescent="0.3">
      <c r="A72" s="59">
        <v>44008</v>
      </c>
      <c r="B72" s="155">
        <v>2.4199999999998454</v>
      </c>
      <c r="C72" s="155">
        <v>408</v>
      </c>
    </row>
    <row r="73" spans="1:3" x14ac:dyDescent="0.3">
      <c r="A73" s="59">
        <v>44011</v>
      </c>
      <c r="B73" s="155">
        <v>2.5899999999999181</v>
      </c>
      <c r="C73" s="155">
        <v>539</v>
      </c>
    </row>
    <row r="74" spans="1:3" x14ac:dyDescent="0.3">
      <c r="A74" s="59">
        <v>44012</v>
      </c>
      <c r="B74" s="155">
        <v>2.2899999999999636</v>
      </c>
      <c r="C74" s="155">
        <v>452</v>
      </c>
    </row>
    <row r="75" spans="1:3" x14ac:dyDescent="0.3">
      <c r="A75" s="59">
        <v>44014</v>
      </c>
      <c r="B75" s="155">
        <v>5.3099999999999454</v>
      </c>
      <c r="C75" s="155">
        <v>574</v>
      </c>
    </row>
    <row r="76" spans="1:3" x14ac:dyDescent="0.3">
      <c r="A76" s="59">
        <v>44015</v>
      </c>
      <c r="B76" s="155">
        <v>2.4199999999998454</v>
      </c>
      <c r="C76" s="155">
        <v>522</v>
      </c>
    </row>
    <row r="77" spans="1:3" x14ac:dyDescent="0.3">
      <c r="A77" s="59">
        <v>44018</v>
      </c>
      <c r="B77" s="155">
        <v>4.6199999999998909</v>
      </c>
      <c r="C77" s="155">
        <v>578</v>
      </c>
    </row>
    <row r="78" spans="1:3" x14ac:dyDescent="0.3">
      <c r="A78" s="59">
        <v>44019</v>
      </c>
      <c r="B78" s="155">
        <v>2.7599999999999909</v>
      </c>
      <c r="C78" s="155">
        <v>474</v>
      </c>
    </row>
    <row r="79" spans="1:3" x14ac:dyDescent="0.3">
      <c r="A79" s="59">
        <v>44020</v>
      </c>
      <c r="B79" s="155">
        <v>1.3300000000001546</v>
      </c>
      <c r="C79" s="155">
        <v>390</v>
      </c>
    </row>
    <row r="80" spans="1:3" x14ac:dyDescent="0.3">
      <c r="A80" s="59">
        <v>44021</v>
      </c>
      <c r="B80" s="155">
        <v>0.45000000000004547</v>
      </c>
      <c r="C80" s="155">
        <v>319</v>
      </c>
    </row>
    <row r="81" spans="1:3" x14ac:dyDescent="0.3">
      <c r="A81" s="59">
        <v>44022</v>
      </c>
      <c r="B81" s="155">
        <v>-0.54000000000019099</v>
      </c>
      <c r="C81" s="155">
        <v>415</v>
      </c>
    </row>
    <row r="82" spans="1:3" x14ac:dyDescent="0.3">
      <c r="A82" s="59">
        <v>44025</v>
      </c>
      <c r="B82" s="155">
        <v>1.3899999999998727</v>
      </c>
      <c r="C82" s="155">
        <v>452</v>
      </c>
    </row>
    <row r="83" spans="1:3" x14ac:dyDescent="0.3">
      <c r="A83" s="59">
        <v>44029</v>
      </c>
      <c r="B83" s="155">
        <v>1.5</v>
      </c>
      <c r="C83" s="155">
        <v>305</v>
      </c>
    </row>
    <row r="84" spans="1:3" x14ac:dyDescent="0.3">
      <c r="A84" s="59">
        <v>44036</v>
      </c>
      <c r="B84" s="155">
        <v>1.7899999999999636</v>
      </c>
      <c r="C84" s="155">
        <v>408</v>
      </c>
    </row>
    <row r="85" spans="1:3" x14ac:dyDescent="0.3">
      <c r="A85" s="59">
        <v>44043</v>
      </c>
      <c r="B85" s="155">
        <v>2.6700000000000728</v>
      </c>
      <c r="C85" s="155">
        <v>430</v>
      </c>
    </row>
    <row r="86" spans="1:3" x14ac:dyDescent="0.3">
      <c r="A86" s="59">
        <v>44050</v>
      </c>
      <c r="B86" s="155">
        <v>3.4699999999997999</v>
      </c>
      <c r="C86" s="155">
        <v>387</v>
      </c>
    </row>
    <row r="87" spans="1:3" x14ac:dyDescent="0.3">
      <c r="A87" s="59">
        <v>44057</v>
      </c>
      <c r="B87" s="155">
        <v>3.1499999999998636</v>
      </c>
      <c r="C87" s="155">
        <v>403</v>
      </c>
    </row>
    <row r="88" spans="1:3" x14ac:dyDescent="0.3">
      <c r="A88" s="59">
        <v>44064</v>
      </c>
      <c r="B88" s="155">
        <v>1.3999999999998636</v>
      </c>
      <c r="C88" s="155">
        <v>508</v>
      </c>
    </row>
    <row r="89" spans="1:3" x14ac:dyDescent="0.3">
      <c r="A89" s="59">
        <v>44071</v>
      </c>
      <c r="B89" s="155">
        <v>1.1800000000000637</v>
      </c>
      <c r="C89" s="155">
        <v>464</v>
      </c>
    </row>
    <row r="90" spans="1:3" x14ac:dyDescent="0.3">
      <c r="A90" s="59">
        <v>44074</v>
      </c>
      <c r="B90" s="155">
        <v>1.8799999999998818</v>
      </c>
      <c r="C90" s="155">
        <v>466</v>
      </c>
    </row>
    <row r="91" spans="1:3" x14ac:dyDescent="0.3">
      <c r="A91" s="59">
        <v>44078</v>
      </c>
      <c r="B91" s="155">
        <v>1.4400000000000546</v>
      </c>
      <c r="C91" s="155">
        <v>449</v>
      </c>
    </row>
    <row r="92" spans="1:3" x14ac:dyDescent="0.3">
      <c r="A92" s="59">
        <v>44085</v>
      </c>
      <c r="B92" s="155">
        <v>1.5299999999999727</v>
      </c>
      <c r="C92" s="155">
        <v>343</v>
      </c>
    </row>
    <row r="93" spans="1:3" x14ac:dyDescent="0.3">
      <c r="A93" s="59">
        <v>44092</v>
      </c>
      <c r="B93" s="155">
        <v>2.8299999999999272</v>
      </c>
      <c r="C93" s="155">
        <v>449</v>
      </c>
    </row>
    <row r="94" spans="1:3" x14ac:dyDescent="0.3">
      <c r="A94" s="59">
        <v>44099</v>
      </c>
      <c r="B94" s="155">
        <v>1.4500000000000455</v>
      </c>
      <c r="C94" s="155">
        <v>440</v>
      </c>
    </row>
    <row r="95" spans="1:3" x14ac:dyDescent="0.3">
      <c r="A95" s="59">
        <v>44102</v>
      </c>
      <c r="B95" s="155">
        <v>3.9300000000000637</v>
      </c>
      <c r="C95" s="155">
        <v>470</v>
      </c>
    </row>
    <row r="96" spans="1:3" x14ac:dyDescent="0.3">
      <c r="A96" s="59">
        <v>44103</v>
      </c>
      <c r="B96" s="155">
        <v>3.6700000000000728</v>
      </c>
      <c r="C96" s="155">
        <v>405</v>
      </c>
    </row>
    <row r="97" spans="1:3" x14ac:dyDescent="0.3">
      <c r="A97" s="59">
        <v>44104</v>
      </c>
      <c r="B97" s="155">
        <v>3.5599999999999454</v>
      </c>
      <c r="C97" s="155">
        <v>419</v>
      </c>
    </row>
    <row r="98" spans="1:3" x14ac:dyDescent="0.3">
      <c r="A98" s="59">
        <v>44105</v>
      </c>
      <c r="B98" s="155">
        <v>4.1600000000000819</v>
      </c>
      <c r="C98" s="155">
        <v>379</v>
      </c>
    </row>
    <row r="99" spans="1:3" x14ac:dyDescent="0.3">
      <c r="A99" s="59">
        <v>44106</v>
      </c>
      <c r="B99" s="155">
        <v>3.8400000000001455</v>
      </c>
      <c r="C99" s="155">
        <v>569</v>
      </c>
    </row>
    <row r="100" spans="1:3" x14ac:dyDescent="0.3">
      <c r="A100" s="59">
        <v>44109</v>
      </c>
      <c r="B100" s="155">
        <v>2.0099999999999909</v>
      </c>
      <c r="C100" s="155">
        <v>635</v>
      </c>
    </row>
    <row r="101" spans="1:3" x14ac:dyDescent="0.3">
      <c r="A101" s="59">
        <v>44110</v>
      </c>
      <c r="B101" s="155">
        <v>2.8600000000001273</v>
      </c>
      <c r="C101" s="155">
        <v>472</v>
      </c>
    </row>
    <row r="102" spans="1:3" x14ac:dyDescent="0.3">
      <c r="A102" s="59">
        <v>44111</v>
      </c>
      <c r="B102" s="155">
        <v>3.0600000000001728</v>
      </c>
      <c r="C102" s="155">
        <v>423</v>
      </c>
    </row>
    <row r="103" spans="1:3" x14ac:dyDescent="0.3">
      <c r="A103" s="59">
        <v>44112</v>
      </c>
      <c r="B103" s="155">
        <v>-0.75999999999999091</v>
      </c>
      <c r="C103" s="155">
        <v>487</v>
      </c>
    </row>
    <row r="104" spans="1:3" x14ac:dyDescent="0.3">
      <c r="A104" s="59">
        <v>44113</v>
      </c>
      <c r="B104" s="155">
        <v>-0.52999999999997272</v>
      </c>
      <c r="C104" s="155">
        <v>457</v>
      </c>
    </row>
    <row r="105" spans="1:3" x14ac:dyDescent="0.3">
      <c r="A105" s="59">
        <v>44116</v>
      </c>
      <c r="B105" s="155">
        <v>1.5099999999999909</v>
      </c>
      <c r="C105" s="155">
        <v>980</v>
      </c>
    </row>
    <row r="106" spans="1:3" x14ac:dyDescent="0.3">
      <c r="A106" s="59">
        <v>44117</v>
      </c>
      <c r="B106" s="155">
        <v>1.8099999999999454</v>
      </c>
      <c r="C106" s="155">
        <v>614</v>
      </c>
    </row>
    <row r="107" spans="1:3" x14ac:dyDescent="0.3">
      <c r="A107" s="59">
        <v>44118</v>
      </c>
      <c r="B107" s="155">
        <v>-0.32999999999992724</v>
      </c>
      <c r="C107" s="155">
        <v>548</v>
      </c>
    </row>
    <row r="108" spans="1:3" x14ac:dyDescent="0.3">
      <c r="A108" s="59">
        <v>44119</v>
      </c>
      <c r="B108" s="155">
        <v>0.91999999999984539</v>
      </c>
      <c r="C108" s="155">
        <v>549</v>
      </c>
    </row>
    <row r="109" spans="1:3" x14ac:dyDescent="0.3">
      <c r="A109" s="59">
        <v>44120</v>
      </c>
      <c r="B109" s="155">
        <v>2.3800000000001091</v>
      </c>
      <c r="C109" s="155">
        <v>456</v>
      </c>
    </row>
    <row r="110" spans="1:3" x14ac:dyDescent="0.3">
      <c r="A110" s="59">
        <v>44123</v>
      </c>
      <c r="B110" s="155">
        <v>-3.6999999999998181</v>
      </c>
      <c r="C110" s="155">
        <v>969</v>
      </c>
    </row>
    <row r="111" spans="1:3" x14ac:dyDescent="0.3">
      <c r="A111" s="59">
        <v>44124</v>
      </c>
      <c r="B111" s="155">
        <v>3.5599999999999454</v>
      </c>
      <c r="C111" s="155">
        <v>781</v>
      </c>
    </row>
    <row r="112" spans="1:3" x14ac:dyDescent="0.3">
      <c r="A112" s="59">
        <v>44125</v>
      </c>
      <c r="B112" s="155">
        <v>3.4300000000000637</v>
      </c>
      <c r="C112" s="155">
        <v>483</v>
      </c>
    </row>
    <row r="113" spans="1:3" x14ac:dyDescent="0.3">
      <c r="A113" s="59">
        <v>44126</v>
      </c>
      <c r="B113" s="155">
        <v>3.4400000000000546</v>
      </c>
      <c r="C113" s="155">
        <v>474</v>
      </c>
    </row>
    <row r="114" spans="1:3" x14ac:dyDescent="0.3">
      <c r="A114" s="59">
        <v>44127</v>
      </c>
      <c r="B114" s="155">
        <v>4.1700000000000728</v>
      </c>
      <c r="C114" s="155">
        <v>477</v>
      </c>
    </row>
    <row r="115" spans="1:3" x14ac:dyDescent="0.3">
      <c r="A115" s="59">
        <v>44130</v>
      </c>
      <c r="B115" s="155">
        <v>2.6400000000001</v>
      </c>
      <c r="C115" s="155">
        <v>743</v>
      </c>
    </row>
    <row r="116" spans="1:3" x14ac:dyDescent="0.3">
      <c r="A116" s="59">
        <v>44131</v>
      </c>
      <c r="B116" s="155">
        <v>4.6700000000000728</v>
      </c>
      <c r="C116" s="155">
        <v>484</v>
      </c>
    </row>
    <row r="117" spans="1:3" x14ac:dyDescent="0.3">
      <c r="A117" s="59">
        <v>44132</v>
      </c>
      <c r="B117" s="155">
        <v>5.1099999999999</v>
      </c>
      <c r="C117" s="155">
        <v>561</v>
      </c>
    </row>
    <row r="118" spans="1:3" x14ac:dyDescent="0.3">
      <c r="A118" s="59">
        <v>44133</v>
      </c>
      <c r="B118" s="155">
        <v>4.4500000000000455</v>
      </c>
      <c r="C118" s="155">
        <v>513</v>
      </c>
    </row>
    <row r="119" spans="1:3" x14ac:dyDescent="0.3">
      <c r="A119" s="59">
        <v>44134</v>
      </c>
      <c r="B119" s="155">
        <v>2.6599999999998545</v>
      </c>
      <c r="C119" s="155">
        <v>526</v>
      </c>
    </row>
    <row r="120" spans="1:3" x14ac:dyDescent="0.3">
      <c r="A120" s="59"/>
      <c r="C120" s="155"/>
    </row>
    <row r="121" spans="1:3" x14ac:dyDescent="0.3">
      <c r="A121" s="59"/>
      <c r="C121" s="155"/>
    </row>
    <row r="122" spans="1:3" x14ac:dyDescent="0.3">
      <c r="A122" s="59"/>
      <c r="C122" s="155"/>
    </row>
    <row r="123" spans="1:3" x14ac:dyDescent="0.3">
      <c r="A123" s="59"/>
      <c r="C123" s="155"/>
    </row>
    <row r="124" spans="1:3" x14ac:dyDescent="0.3">
      <c r="A124" s="59"/>
      <c r="C124" s="155"/>
    </row>
    <row r="125" spans="1:3" x14ac:dyDescent="0.3">
      <c r="A125" s="59"/>
      <c r="C125" s="155"/>
    </row>
    <row r="126" spans="1:3" x14ac:dyDescent="0.3">
      <c r="A126" s="59"/>
      <c r="C126" s="155"/>
    </row>
    <row r="127" spans="1:3" x14ac:dyDescent="0.3">
      <c r="A127" s="59"/>
      <c r="C127" s="155"/>
    </row>
    <row r="128" spans="1:3" x14ac:dyDescent="0.3">
      <c r="A128" s="59"/>
      <c r="C128" s="155"/>
    </row>
    <row r="129" spans="1:3" x14ac:dyDescent="0.3">
      <c r="A129" s="59"/>
      <c r="C129" s="155"/>
    </row>
    <row r="130" spans="1:3" x14ac:dyDescent="0.3">
      <c r="A130" s="59"/>
      <c r="C130" s="155"/>
    </row>
    <row r="131" spans="1:3" x14ac:dyDescent="0.3">
      <c r="A131" s="59"/>
      <c r="C131" s="155"/>
    </row>
    <row r="132" spans="1:3" x14ac:dyDescent="0.3">
      <c r="A132" s="59"/>
      <c r="C132" s="155"/>
    </row>
    <row r="133" spans="1:3" x14ac:dyDescent="0.3">
      <c r="A133" s="59"/>
      <c r="C133" s="155"/>
    </row>
    <row r="134" spans="1:3" x14ac:dyDescent="0.3">
      <c r="A134" s="59"/>
      <c r="C134" s="155"/>
    </row>
    <row r="135" spans="1:3" x14ac:dyDescent="0.3">
      <c r="A135" s="59"/>
      <c r="C135" s="155"/>
    </row>
    <row r="136" spans="1:3" x14ac:dyDescent="0.3">
      <c r="A136" s="59"/>
      <c r="C136" s="155"/>
    </row>
    <row r="137" spans="1:3" x14ac:dyDescent="0.3">
      <c r="A137" s="59"/>
      <c r="C137" s="155"/>
    </row>
    <row r="138" spans="1:3" x14ac:dyDescent="0.3">
      <c r="A138" s="59"/>
      <c r="C138" s="155"/>
    </row>
    <row r="139" spans="1:3" x14ac:dyDescent="0.3">
      <c r="A139" s="59"/>
      <c r="C139" s="155"/>
    </row>
    <row r="140" spans="1:3" x14ac:dyDescent="0.3">
      <c r="A140" s="59"/>
      <c r="C140" s="155"/>
    </row>
    <row r="141" spans="1:3" x14ac:dyDescent="0.3">
      <c r="A141" s="59"/>
      <c r="C141" s="155"/>
    </row>
    <row r="142" spans="1:3" x14ac:dyDescent="0.3">
      <c r="A142" s="59"/>
      <c r="C142" s="155"/>
    </row>
    <row r="150" spans="3:19" s="155" customFormat="1" x14ac:dyDescent="0.3"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</row>
    <row r="151" spans="3:19" s="155" customFormat="1" x14ac:dyDescent="0.3"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</row>
    <row r="152" spans="3:19" s="155" customFormat="1" x14ac:dyDescent="0.3"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</row>
    <row r="153" spans="3:19" s="155" customFormat="1" x14ac:dyDescent="0.3"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</row>
    <row r="154" spans="3:19" s="155" customFormat="1" x14ac:dyDescent="0.3"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</row>
    <row r="155" spans="3:19" s="155" customFormat="1" x14ac:dyDescent="0.3"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</row>
    <row r="156" spans="3:19" s="155" customFormat="1" x14ac:dyDescent="0.3"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</row>
    <row r="157" spans="3:19" s="155" customFormat="1" x14ac:dyDescent="0.3"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</row>
    <row r="158" spans="3:19" s="155" customFormat="1" x14ac:dyDescent="0.3"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</row>
    <row r="159" spans="3:19" s="155" customFormat="1" x14ac:dyDescent="0.3"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</row>
    <row r="160" spans="3:19" s="155" customFormat="1" x14ac:dyDescent="0.3"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</row>
    <row r="161" spans="3:19" s="155" customFormat="1" x14ac:dyDescent="0.3"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</row>
    <row r="162" spans="3:19" s="155" customFormat="1" x14ac:dyDescent="0.3"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</row>
    <row r="163" spans="3:19" s="155" customFormat="1" x14ac:dyDescent="0.3"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</row>
    <row r="164" spans="3:19" s="155" customFormat="1" x14ac:dyDescent="0.3"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</row>
    <row r="165" spans="3:19" s="155" customFormat="1" x14ac:dyDescent="0.3"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</row>
    <row r="166" spans="3:19" s="155" customFormat="1" x14ac:dyDescent="0.3"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</row>
    <row r="167" spans="3:19" s="155" customFormat="1" x14ac:dyDescent="0.3"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</row>
    <row r="168" spans="3:19" s="155" customFormat="1" x14ac:dyDescent="0.3"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</row>
    <row r="169" spans="3:19" s="155" customFormat="1" x14ac:dyDescent="0.3"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</row>
    <row r="170" spans="3:19" s="155" customFormat="1" x14ac:dyDescent="0.3"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</row>
    <row r="171" spans="3:19" s="155" customFormat="1" x14ac:dyDescent="0.3"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</row>
    <row r="172" spans="3:19" s="155" customFormat="1" x14ac:dyDescent="0.3"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</row>
    <row r="173" spans="3:19" s="155" customFormat="1" x14ac:dyDescent="0.3"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</row>
    <row r="174" spans="3:19" s="155" customFormat="1" x14ac:dyDescent="0.3"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</row>
    <row r="175" spans="3:19" s="155" customFormat="1" x14ac:dyDescent="0.3"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</row>
    <row r="176" spans="3:19" s="155" customFormat="1" x14ac:dyDescent="0.3"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</row>
    <row r="177" spans="3:19" s="155" customFormat="1" x14ac:dyDescent="0.3"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</row>
    <row r="178" spans="3:19" s="155" customFormat="1" x14ac:dyDescent="0.3"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</row>
    <row r="179" spans="3:19" s="155" customFormat="1" x14ac:dyDescent="0.3"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</row>
    <row r="180" spans="3:19" s="155" customFormat="1" x14ac:dyDescent="0.3"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</row>
    <row r="181" spans="3:19" s="155" customFormat="1" x14ac:dyDescent="0.3"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</row>
    <row r="182" spans="3:19" s="155" customFormat="1" x14ac:dyDescent="0.3"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</row>
    <row r="183" spans="3:19" s="155" customFormat="1" x14ac:dyDescent="0.3"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</row>
    <row r="184" spans="3:19" s="155" customFormat="1" x14ac:dyDescent="0.3"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</row>
    <row r="185" spans="3:19" s="155" customFormat="1" x14ac:dyDescent="0.3"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</row>
    <row r="186" spans="3:19" s="155" customFormat="1" x14ac:dyDescent="0.3"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</row>
    <row r="187" spans="3:19" s="155" customFormat="1" x14ac:dyDescent="0.3"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</row>
    <row r="188" spans="3:19" s="155" customFormat="1" x14ac:dyDescent="0.3"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</row>
    <row r="189" spans="3:19" s="155" customFormat="1" x14ac:dyDescent="0.3"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</row>
    <row r="190" spans="3:19" s="155" customFormat="1" x14ac:dyDescent="0.3"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</row>
    <row r="191" spans="3:19" s="155" customFormat="1" x14ac:dyDescent="0.3"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</row>
    <row r="192" spans="3:19" s="155" customFormat="1" x14ac:dyDescent="0.3"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</row>
    <row r="193" spans="3:19" s="155" customFormat="1" x14ac:dyDescent="0.3"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</row>
    <row r="194" spans="3:19" s="155" customFormat="1" x14ac:dyDescent="0.3"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</row>
    <row r="195" spans="3:19" s="155" customFormat="1" x14ac:dyDescent="0.3"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</row>
    <row r="196" spans="3:19" s="155" customFormat="1" x14ac:dyDescent="0.3"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</row>
    <row r="197" spans="3:19" s="155" customFormat="1" x14ac:dyDescent="0.3"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</row>
    <row r="198" spans="3:19" s="155" customFormat="1" x14ac:dyDescent="0.3"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</row>
    <row r="199" spans="3:19" s="155" customFormat="1" x14ac:dyDescent="0.3"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</row>
    <row r="200" spans="3:19" s="155" customFormat="1" x14ac:dyDescent="0.3"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</row>
    <row r="201" spans="3:19" s="155" customFormat="1" x14ac:dyDescent="0.3"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</row>
    <row r="202" spans="3:19" s="155" customFormat="1" x14ac:dyDescent="0.3"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</row>
    <row r="203" spans="3:19" s="155" customFormat="1" x14ac:dyDescent="0.3"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</row>
    <row r="204" spans="3:19" s="155" customFormat="1" x14ac:dyDescent="0.3"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</row>
    <row r="205" spans="3:19" s="155" customFormat="1" x14ac:dyDescent="0.3"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</row>
    <row r="206" spans="3:19" s="155" customFormat="1" x14ac:dyDescent="0.3"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</row>
    <row r="207" spans="3:19" s="155" customFormat="1" x14ac:dyDescent="0.3"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</row>
    <row r="208" spans="3:19" s="155" customFormat="1" x14ac:dyDescent="0.3"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</row>
    <row r="209" spans="3:19" s="155" customFormat="1" x14ac:dyDescent="0.3"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</row>
    <row r="210" spans="3:19" s="155" customFormat="1" x14ac:dyDescent="0.3"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</row>
    <row r="211" spans="3:19" s="155" customFormat="1" x14ac:dyDescent="0.3"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</row>
    <row r="212" spans="3:19" s="155" customFormat="1" x14ac:dyDescent="0.3"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</row>
    <row r="213" spans="3:19" s="155" customFormat="1" x14ac:dyDescent="0.3"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</row>
    <row r="214" spans="3:19" s="155" customFormat="1" x14ac:dyDescent="0.3"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</row>
    <row r="215" spans="3:19" s="155" customFormat="1" x14ac:dyDescent="0.3"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</row>
    <row r="216" spans="3:19" s="155" customFormat="1" x14ac:dyDescent="0.3"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</row>
    <row r="217" spans="3:19" s="155" customFormat="1" x14ac:dyDescent="0.3"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</row>
    <row r="218" spans="3:19" s="155" customFormat="1" x14ac:dyDescent="0.3"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</row>
    <row r="219" spans="3:19" s="155" customFormat="1" x14ac:dyDescent="0.3"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</row>
    <row r="220" spans="3:19" s="155" customFormat="1" x14ac:dyDescent="0.3"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</row>
    <row r="221" spans="3:19" s="155" customFormat="1" x14ac:dyDescent="0.3"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</row>
    <row r="222" spans="3:19" s="155" customFormat="1" x14ac:dyDescent="0.3"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</row>
    <row r="223" spans="3:19" s="155" customFormat="1" x14ac:dyDescent="0.3"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</row>
    <row r="224" spans="3:19" s="155" customFormat="1" x14ac:dyDescent="0.3"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</row>
    <row r="225" spans="3:19" s="155" customFormat="1" x14ac:dyDescent="0.3"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</row>
    <row r="226" spans="3:19" s="155" customFormat="1" x14ac:dyDescent="0.3"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</row>
    <row r="227" spans="3:19" s="155" customFormat="1" x14ac:dyDescent="0.3"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</row>
    <row r="228" spans="3:19" s="155" customFormat="1" x14ac:dyDescent="0.3"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</row>
    <row r="229" spans="3:19" s="155" customFormat="1" x14ac:dyDescent="0.3"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</row>
    <row r="230" spans="3:19" s="155" customFormat="1" x14ac:dyDescent="0.3"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</row>
    <row r="231" spans="3:19" s="155" customFormat="1" x14ac:dyDescent="0.3"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</row>
    <row r="232" spans="3:19" s="155" customFormat="1" x14ac:dyDescent="0.3"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</row>
    <row r="233" spans="3:19" s="155" customFormat="1" x14ac:dyDescent="0.3"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</row>
    <row r="234" spans="3:19" s="155" customFormat="1" x14ac:dyDescent="0.3"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</row>
    <row r="235" spans="3:19" s="155" customFormat="1" x14ac:dyDescent="0.3"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</row>
    <row r="236" spans="3:19" s="155" customFormat="1" x14ac:dyDescent="0.3"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</row>
    <row r="237" spans="3:19" s="155" customFormat="1" x14ac:dyDescent="0.3"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</row>
    <row r="238" spans="3:19" s="155" customFormat="1" x14ac:dyDescent="0.3"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</row>
    <row r="239" spans="3:19" s="155" customFormat="1" x14ac:dyDescent="0.3"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</row>
    <row r="240" spans="3:19" s="155" customFormat="1" x14ac:dyDescent="0.3"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</row>
    <row r="241" spans="3:19" s="155" customFormat="1" x14ac:dyDescent="0.3"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</row>
    <row r="242" spans="3:19" s="155" customFormat="1" x14ac:dyDescent="0.3"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</row>
    <row r="243" spans="3:19" s="155" customFormat="1" x14ac:dyDescent="0.3"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</row>
    <row r="244" spans="3:19" s="155" customFormat="1" x14ac:dyDescent="0.3"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</row>
    <row r="245" spans="3:19" s="155" customFormat="1" x14ac:dyDescent="0.3"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</row>
    <row r="246" spans="3:19" s="155" customFormat="1" x14ac:dyDescent="0.3"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</row>
    <row r="247" spans="3:19" s="155" customFormat="1" x14ac:dyDescent="0.3"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</row>
    <row r="248" spans="3:19" s="155" customFormat="1" x14ac:dyDescent="0.3"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</row>
    <row r="249" spans="3:19" s="155" customFormat="1" x14ac:dyDescent="0.3"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</row>
    <row r="250" spans="3:19" s="155" customFormat="1" x14ac:dyDescent="0.3"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</row>
    <row r="251" spans="3:19" s="155" customFormat="1" x14ac:dyDescent="0.3"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</row>
    <row r="252" spans="3:19" s="155" customFormat="1" x14ac:dyDescent="0.3"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</row>
    <row r="253" spans="3:19" s="155" customFormat="1" x14ac:dyDescent="0.3"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</row>
    <row r="254" spans="3:19" s="155" customFormat="1" x14ac:dyDescent="0.3"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</row>
    <row r="255" spans="3:19" s="155" customFormat="1" x14ac:dyDescent="0.3"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</row>
    <row r="256" spans="3:19" s="155" customFormat="1" x14ac:dyDescent="0.3"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</row>
    <row r="257" spans="3:19" s="155" customFormat="1" x14ac:dyDescent="0.3"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</row>
    <row r="258" spans="3:19" s="155" customFormat="1" x14ac:dyDescent="0.3"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</row>
    <row r="259" spans="3:19" s="155" customFormat="1" x14ac:dyDescent="0.3"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</row>
    <row r="260" spans="3:19" s="155" customFormat="1" x14ac:dyDescent="0.3"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</row>
    <row r="261" spans="3:19" s="155" customFormat="1" x14ac:dyDescent="0.3"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</row>
    <row r="262" spans="3:19" s="155" customFormat="1" x14ac:dyDescent="0.3"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</row>
    <row r="263" spans="3:19" s="155" customFormat="1" x14ac:dyDescent="0.3"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</row>
    <row r="264" spans="3:19" s="155" customFormat="1" x14ac:dyDescent="0.3"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</row>
    <row r="265" spans="3:19" s="155" customFormat="1" x14ac:dyDescent="0.3"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</row>
    <row r="266" spans="3:19" s="155" customFormat="1" x14ac:dyDescent="0.3"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</row>
    <row r="267" spans="3:19" s="155" customFormat="1" x14ac:dyDescent="0.3"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</row>
    <row r="268" spans="3:19" s="155" customFormat="1" x14ac:dyDescent="0.3"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</row>
    <row r="269" spans="3:19" s="155" customFormat="1" x14ac:dyDescent="0.3"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</row>
    <row r="270" spans="3:19" s="155" customFormat="1" x14ac:dyDescent="0.3"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</row>
    <row r="271" spans="3:19" s="155" customFormat="1" x14ac:dyDescent="0.3"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</row>
    <row r="272" spans="3:19" s="155" customFormat="1" x14ac:dyDescent="0.3"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</row>
    <row r="273" spans="3:19" s="155" customFormat="1" x14ac:dyDescent="0.3"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</row>
    <row r="274" spans="3:19" s="155" customFormat="1" x14ac:dyDescent="0.3"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</row>
    <row r="275" spans="3:19" s="155" customFormat="1" x14ac:dyDescent="0.3"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</row>
    <row r="276" spans="3:19" s="155" customFormat="1" x14ac:dyDescent="0.3"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</row>
    <row r="277" spans="3:19" s="155" customFormat="1" x14ac:dyDescent="0.3"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</row>
    <row r="278" spans="3:19" s="155" customFormat="1" x14ac:dyDescent="0.3"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</row>
    <row r="279" spans="3:19" s="155" customFormat="1" x14ac:dyDescent="0.3"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</row>
    <row r="280" spans="3:19" s="155" customFormat="1" x14ac:dyDescent="0.3"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</row>
    <row r="281" spans="3:19" s="155" customFormat="1" x14ac:dyDescent="0.3"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</row>
    <row r="282" spans="3:19" s="155" customFormat="1" x14ac:dyDescent="0.3"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</row>
    <row r="283" spans="3:19" s="155" customFormat="1" x14ac:dyDescent="0.3"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</row>
    <row r="284" spans="3:19" s="155" customFormat="1" x14ac:dyDescent="0.3"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</row>
    <row r="285" spans="3:19" s="155" customFormat="1" x14ac:dyDescent="0.3"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</row>
    <row r="286" spans="3:19" s="155" customFormat="1" x14ac:dyDescent="0.3"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</row>
    <row r="287" spans="3:19" s="155" customFormat="1" x14ac:dyDescent="0.3"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</row>
    <row r="288" spans="3:19" s="155" customFormat="1" x14ac:dyDescent="0.3"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</row>
    <row r="289" spans="3:19" s="155" customFormat="1" x14ac:dyDescent="0.3"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</row>
    <row r="290" spans="3:19" s="155" customFormat="1" x14ac:dyDescent="0.3"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</row>
    <row r="291" spans="3:19" s="155" customFormat="1" x14ac:dyDescent="0.3"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</row>
    <row r="292" spans="3:19" s="155" customFormat="1" x14ac:dyDescent="0.3"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</row>
    <row r="293" spans="3:19" s="155" customFormat="1" x14ac:dyDescent="0.3"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</row>
    <row r="294" spans="3:19" s="155" customFormat="1" x14ac:dyDescent="0.3"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</row>
    <row r="295" spans="3:19" s="155" customFormat="1" x14ac:dyDescent="0.3"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</row>
    <row r="296" spans="3:19" s="155" customFormat="1" x14ac:dyDescent="0.3"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zoomScale="115" zoomScaleNormal="115" workbookViewId="0">
      <selection activeCell="O8" sqref="O8:O16"/>
    </sheetView>
  </sheetViews>
  <sheetFormatPr defaultRowHeight="14.4" x14ac:dyDescent="0.3"/>
  <cols>
    <col min="1" max="1" width="9.109375" style="83"/>
    <col min="2" max="2" width="32.44140625" customWidth="1"/>
    <col min="3" max="3" width="13.44140625" customWidth="1"/>
    <col min="4" max="4" width="12.5546875" customWidth="1"/>
    <col min="5" max="5" width="13.109375" customWidth="1"/>
    <col min="6" max="6" width="12.5546875" customWidth="1"/>
    <col min="7" max="7" width="13.109375" customWidth="1"/>
    <col min="8" max="8" width="12.5546875" customWidth="1"/>
    <col min="9" max="9" width="11.5546875" customWidth="1"/>
    <col min="10" max="10" width="11.5546875" style="83" customWidth="1"/>
    <col min="11" max="11" width="9.109375" style="83"/>
    <col min="12" max="12" width="11.5546875" style="83" bestFit="1" customWidth="1"/>
    <col min="13" max="13" width="11.33203125" style="83" customWidth="1"/>
    <col min="14" max="14" width="9.109375" style="83"/>
    <col min="15" max="15" width="14.5546875" style="83" customWidth="1"/>
    <col min="16" max="32" width="9.109375" style="83"/>
  </cols>
  <sheetData>
    <row r="1" spans="1:32" x14ac:dyDescent="0.3">
      <c r="A1" s="90" t="s">
        <v>332</v>
      </c>
    </row>
    <row r="2" spans="1:32" x14ac:dyDescent="0.3">
      <c r="A2" s="83" t="s">
        <v>96</v>
      </c>
    </row>
    <row r="3" spans="1:32" x14ac:dyDescent="0.3">
      <c r="A3" s="90" t="s">
        <v>341</v>
      </c>
    </row>
    <row r="4" spans="1:32" x14ac:dyDescent="0.3">
      <c r="A4" s="90" t="s">
        <v>339</v>
      </c>
    </row>
    <row r="7" spans="1:32" x14ac:dyDescent="0.3">
      <c r="A7" s="126"/>
      <c r="B7" s="126"/>
      <c r="C7" s="126" t="s">
        <v>204</v>
      </c>
      <c r="D7" s="83" t="s">
        <v>213</v>
      </c>
      <c r="E7" s="83" t="s">
        <v>214</v>
      </c>
      <c r="F7" s="83" t="s">
        <v>216</v>
      </c>
      <c r="G7" s="83" t="s">
        <v>225</v>
      </c>
      <c r="H7" s="83" t="s">
        <v>227</v>
      </c>
      <c r="I7" s="83" t="s">
        <v>319</v>
      </c>
      <c r="J7" s="83" t="s">
        <v>324</v>
      </c>
      <c r="K7" s="83" t="s">
        <v>336</v>
      </c>
      <c r="L7" s="83" t="s">
        <v>340</v>
      </c>
      <c r="M7" s="83" t="s">
        <v>355</v>
      </c>
      <c r="N7" s="83" t="s">
        <v>369</v>
      </c>
      <c r="O7" s="83" t="s">
        <v>377</v>
      </c>
    </row>
    <row r="8" spans="1:32" x14ac:dyDescent="0.3">
      <c r="A8" s="126"/>
      <c r="B8" s="126" t="s">
        <v>60</v>
      </c>
      <c r="C8" s="138">
        <v>634.32853611635971</v>
      </c>
      <c r="D8" s="133">
        <v>653.9</v>
      </c>
      <c r="E8" s="133">
        <v>713.48142631858002</v>
      </c>
      <c r="F8" s="133">
        <v>739.66426010111013</v>
      </c>
      <c r="G8" s="133">
        <v>681.95624832864996</v>
      </c>
      <c r="H8" s="133">
        <v>718</v>
      </c>
      <c r="I8" s="133">
        <v>660.99560802156009</v>
      </c>
      <c r="J8" s="133">
        <v>645.75374258394004</v>
      </c>
      <c r="K8" s="133">
        <v>949.50433857167502</v>
      </c>
      <c r="L8" s="133">
        <v>1100.99007541379</v>
      </c>
      <c r="M8" s="133">
        <v>1131.2015012269198</v>
      </c>
      <c r="N8" s="133">
        <v>1135.1005068868501</v>
      </c>
      <c r="O8" s="72">
        <v>1498.46171457728</v>
      </c>
    </row>
    <row r="9" spans="1:32" x14ac:dyDescent="0.3">
      <c r="A9" s="127"/>
      <c r="B9" s="127" t="s">
        <v>63</v>
      </c>
      <c r="C9" s="139">
        <v>1099.5755323247199</v>
      </c>
      <c r="D9" s="133">
        <v>903.54442810269029</v>
      </c>
      <c r="E9" s="133">
        <v>857.9178102652254</v>
      </c>
      <c r="F9" s="133">
        <v>741.75386029454182</v>
      </c>
      <c r="G9" s="133">
        <v>712.42068447574479</v>
      </c>
      <c r="H9" s="133">
        <v>726.79999999999973</v>
      </c>
      <c r="I9" s="133">
        <v>1021.4940192304559</v>
      </c>
      <c r="J9" s="133">
        <v>1213.5111698240894</v>
      </c>
      <c r="K9" s="133">
        <v>786.93603625491801</v>
      </c>
      <c r="L9" s="133">
        <v>866.69867514119244</v>
      </c>
      <c r="M9" s="133">
        <v>970.44848933409367</v>
      </c>
      <c r="N9" s="133">
        <v>1010.2546886308221</v>
      </c>
      <c r="O9" s="133">
        <v>1072.2243299011898</v>
      </c>
    </row>
    <row r="10" spans="1:32" x14ac:dyDescent="0.3">
      <c r="A10" s="126"/>
      <c r="B10" s="126" t="s">
        <v>67</v>
      </c>
      <c r="C10" s="138">
        <v>934.80228475734998</v>
      </c>
      <c r="D10" s="128">
        <v>903.5749671252006</v>
      </c>
      <c r="E10" s="133">
        <v>880.99670494459997</v>
      </c>
      <c r="F10" s="128">
        <v>873.44572016636005</v>
      </c>
      <c r="G10" s="128">
        <v>889.55752228254005</v>
      </c>
      <c r="H10" s="133">
        <v>938.8</v>
      </c>
      <c r="I10" s="128">
        <v>937.3850071969398</v>
      </c>
      <c r="J10" s="128">
        <v>953.51324558961994</v>
      </c>
      <c r="K10" s="133">
        <v>947.54409791725004</v>
      </c>
      <c r="L10" s="133">
        <v>933.46196833242004</v>
      </c>
      <c r="M10" s="133">
        <v>929.46020763057004</v>
      </c>
      <c r="N10" s="133">
        <v>951.49971941976003</v>
      </c>
      <c r="O10" s="72">
        <v>947.07956441517001</v>
      </c>
    </row>
    <row r="11" spans="1:32" x14ac:dyDescent="0.3">
      <c r="A11" s="126"/>
      <c r="B11" s="126" t="s">
        <v>61</v>
      </c>
      <c r="C11" s="138">
        <v>606.13782384574995</v>
      </c>
      <c r="D11" s="133">
        <v>605.29999999999995</v>
      </c>
      <c r="E11" s="133">
        <v>639.77740399259994</v>
      </c>
      <c r="F11" s="133">
        <v>675.89493995880014</v>
      </c>
      <c r="G11" s="133">
        <v>700.66880392902999</v>
      </c>
      <c r="H11" s="133">
        <v>690.5</v>
      </c>
      <c r="I11" s="133">
        <v>807.7799552570001</v>
      </c>
      <c r="J11" s="133">
        <v>840.00253943044004</v>
      </c>
      <c r="K11" s="133">
        <v>857.18172516540994</v>
      </c>
      <c r="L11" s="133">
        <v>757.74747857031991</v>
      </c>
      <c r="M11" s="133">
        <v>797.40709088053995</v>
      </c>
      <c r="N11" s="133">
        <v>869.17282756475004</v>
      </c>
      <c r="O11" s="72">
        <v>847.66045113620805</v>
      </c>
    </row>
    <row r="12" spans="1:32" s="124" customFormat="1" x14ac:dyDescent="0.3">
      <c r="A12" s="127"/>
      <c r="B12" s="127" t="s">
        <v>80</v>
      </c>
      <c r="C12" s="139"/>
      <c r="D12" s="133">
        <v>84</v>
      </c>
      <c r="E12" s="133">
        <v>96.9</v>
      </c>
      <c r="F12" s="133">
        <v>98.2</v>
      </c>
      <c r="G12" s="133">
        <v>100.4</v>
      </c>
      <c r="H12" s="133">
        <v>117.9</v>
      </c>
      <c r="I12" s="133">
        <v>226</v>
      </c>
      <c r="J12" s="133">
        <v>447.82081213252997</v>
      </c>
      <c r="K12" s="133">
        <v>156.51054501281001</v>
      </c>
      <c r="L12" s="133">
        <v>262.14969595845997</v>
      </c>
      <c r="M12" s="133">
        <v>357.05901572285001</v>
      </c>
      <c r="N12" s="133">
        <v>330.08373999103003</v>
      </c>
      <c r="O12" s="72">
        <v>491.75752603952998</v>
      </c>
      <c r="P12" s="83"/>
      <c r="Q12" s="83"/>
      <c r="R12" s="83"/>
      <c r="S12" s="83"/>
      <c r="T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</row>
    <row r="13" spans="1:32" x14ac:dyDescent="0.3">
      <c r="A13" s="126"/>
      <c r="B13" s="127" t="s">
        <v>323</v>
      </c>
      <c r="C13" s="139"/>
      <c r="D13" s="133">
        <v>55.1</v>
      </c>
      <c r="E13" s="133">
        <v>48.8</v>
      </c>
      <c r="F13" s="133">
        <v>81.8</v>
      </c>
      <c r="G13" s="133">
        <v>133.5</v>
      </c>
      <c r="H13" s="133">
        <v>163</v>
      </c>
      <c r="I13" s="133">
        <v>193.3</v>
      </c>
      <c r="J13" s="133">
        <v>170.94487864817</v>
      </c>
      <c r="K13" s="133">
        <v>171.76086150686999</v>
      </c>
      <c r="L13" s="133">
        <v>176.62226744666</v>
      </c>
      <c r="M13" s="133">
        <v>216.11282876525499</v>
      </c>
      <c r="N13" s="133">
        <v>237.712415162463</v>
      </c>
      <c r="O13" s="133">
        <v>360.29446258548501</v>
      </c>
    </row>
    <row r="14" spans="1:32" x14ac:dyDescent="0.3">
      <c r="A14" s="126"/>
      <c r="B14" s="126" t="s">
        <v>77</v>
      </c>
      <c r="C14" s="138">
        <v>142.31575175124996</v>
      </c>
      <c r="D14" s="128">
        <v>169.7</v>
      </c>
      <c r="E14" s="133">
        <v>129.06170634814001</v>
      </c>
      <c r="F14" s="128">
        <v>157.11524004522005</v>
      </c>
      <c r="G14" s="128">
        <v>139.37364277149001</v>
      </c>
      <c r="H14" s="133">
        <v>166.2</v>
      </c>
      <c r="I14" s="128">
        <v>170.67135703553004</v>
      </c>
      <c r="J14" s="128">
        <v>200.081111846201</v>
      </c>
      <c r="K14" s="133">
        <v>286.21591324033699</v>
      </c>
      <c r="L14" s="133">
        <v>185.06883128591798</v>
      </c>
      <c r="M14" s="133">
        <v>189.83617983362899</v>
      </c>
      <c r="N14" s="133">
        <v>201.27105525272901</v>
      </c>
      <c r="O14" s="72">
        <v>171.80812764336</v>
      </c>
    </row>
    <row r="15" spans="1:32" s="124" customFormat="1" x14ac:dyDescent="0.3">
      <c r="A15" s="127"/>
      <c r="B15" s="126" t="s">
        <v>62</v>
      </c>
      <c r="C15" s="138">
        <v>139.81353567834</v>
      </c>
      <c r="D15" s="133">
        <v>147.383393326109</v>
      </c>
      <c r="E15" s="133">
        <v>163.77064449604501</v>
      </c>
      <c r="F15" s="133">
        <v>174.07846054383799</v>
      </c>
      <c r="G15" s="133">
        <v>167.16981301129499</v>
      </c>
      <c r="H15" s="133">
        <v>180.6</v>
      </c>
      <c r="I15" s="133">
        <v>192.07669125406201</v>
      </c>
      <c r="J15" s="133">
        <v>47.552070258150003</v>
      </c>
      <c r="K15" s="133">
        <v>51.737763956389706</v>
      </c>
      <c r="L15" s="133">
        <v>83.765005536229594</v>
      </c>
      <c r="M15" s="133">
        <v>123.81515329704899</v>
      </c>
      <c r="N15" s="133">
        <v>127.915125647496</v>
      </c>
      <c r="O15" s="72">
        <v>426.96259667477699</v>
      </c>
      <c r="P15" s="83"/>
      <c r="Q15" s="83"/>
      <c r="R15" s="83"/>
      <c r="S15" s="83"/>
      <c r="T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</row>
    <row r="16" spans="1:32" x14ac:dyDescent="0.3">
      <c r="A16" s="126"/>
      <c r="B16" s="126" t="s">
        <v>79</v>
      </c>
      <c r="C16" s="138">
        <v>189.22932408023001</v>
      </c>
      <c r="D16" s="128">
        <v>223.7</v>
      </c>
      <c r="E16" s="133">
        <v>215.49709218881006</v>
      </c>
      <c r="F16" s="128">
        <v>204.25030744413007</v>
      </c>
      <c r="G16" s="128">
        <v>221.15607375524999</v>
      </c>
      <c r="H16" s="133">
        <v>244.2</v>
      </c>
      <c r="I16" s="128">
        <v>267.17628030045995</v>
      </c>
      <c r="J16" s="128">
        <v>98.105191671749992</v>
      </c>
      <c r="K16" s="133">
        <v>106.48047123717001</v>
      </c>
      <c r="L16" s="133">
        <v>108.26751767522001</v>
      </c>
      <c r="M16" s="133">
        <v>105.735735360614</v>
      </c>
      <c r="N16" s="133">
        <v>96.294443683730009</v>
      </c>
      <c r="O16" s="72">
        <v>348.58492835201997</v>
      </c>
    </row>
    <row r="17" spans="1:14" x14ac:dyDescent="0.3">
      <c r="A17" s="126"/>
      <c r="B17" s="126"/>
      <c r="C17" s="126"/>
      <c r="D17" s="83"/>
      <c r="E17" s="83"/>
      <c r="F17" s="83"/>
      <c r="G17" s="83"/>
      <c r="H17" s="83"/>
      <c r="I17" s="83"/>
    </row>
    <row r="18" spans="1:14" x14ac:dyDescent="0.3">
      <c r="A18" s="127"/>
      <c r="B18" s="127"/>
      <c r="C18" s="127"/>
      <c r="D18" s="83"/>
      <c r="E18" s="83"/>
      <c r="F18" s="83"/>
      <c r="G18" s="83"/>
      <c r="H18" s="83"/>
      <c r="I18" s="83"/>
    </row>
    <row r="19" spans="1:14" x14ac:dyDescent="0.3">
      <c r="A19" s="126"/>
      <c r="B19" s="126"/>
      <c r="C19" s="126"/>
      <c r="D19" s="126"/>
      <c r="E19" s="126"/>
      <c r="F19" s="126"/>
      <c r="G19" s="126"/>
      <c r="H19" s="126"/>
      <c r="I19" s="83"/>
    </row>
    <row r="20" spans="1:14" x14ac:dyDescent="0.3">
      <c r="B20" s="126"/>
      <c r="C20" s="127"/>
      <c r="D20" s="128"/>
      <c r="E20" s="128"/>
      <c r="F20" s="128"/>
      <c r="G20" s="128"/>
      <c r="H20" s="128"/>
      <c r="I20" s="83"/>
      <c r="J20" s="128"/>
      <c r="K20" s="128"/>
      <c r="L20" s="128"/>
      <c r="M20" s="128"/>
      <c r="N20" s="128"/>
    </row>
    <row r="21" spans="1:14" x14ac:dyDescent="0.3">
      <c r="B21" s="126"/>
      <c r="C21" s="127"/>
      <c r="D21" s="128"/>
      <c r="E21" s="128"/>
      <c r="F21" s="128"/>
      <c r="G21" s="128"/>
      <c r="I21" s="133"/>
      <c r="J21" s="133"/>
      <c r="K21" s="133"/>
      <c r="L21" s="133"/>
      <c r="M21" s="133"/>
      <c r="N21" s="133"/>
    </row>
    <row r="22" spans="1:14" x14ac:dyDescent="0.3">
      <c r="B22" s="127"/>
      <c r="C22" s="127"/>
      <c r="F22" s="72"/>
      <c r="I22" s="83"/>
      <c r="J22" s="128"/>
      <c r="K22" s="128"/>
      <c r="L22" s="128"/>
      <c r="M22" s="128"/>
      <c r="N22" s="128"/>
    </row>
    <row r="23" spans="1:14" x14ac:dyDescent="0.3">
      <c r="B23" s="127"/>
      <c r="C23" s="127"/>
      <c r="F23" s="128"/>
      <c r="I23" s="83"/>
      <c r="J23" s="128"/>
      <c r="K23" s="128"/>
      <c r="L23" s="128"/>
      <c r="M23" s="128"/>
      <c r="N23" s="128"/>
    </row>
    <row r="24" spans="1:14" x14ac:dyDescent="0.3">
      <c r="B24" s="127"/>
      <c r="C24" s="127"/>
      <c r="I24" s="83"/>
      <c r="J24" s="128"/>
      <c r="K24" s="128"/>
      <c r="L24" s="128"/>
      <c r="M24" s="128"/>
      <c r="N24" s="128"/>
    </row>
    <row r="25" spans="1:14" x14ac:dyDescent="0.3">
      <c r="B25" s="127"/>
      <c r="C25" s="127"/>
      <c r="E25" s="128"/>
      <c r="F25" s="128"/>
      <c r="G25" s="128"/>
      <c r="I25" s="83"/>
      <c r="J25" s="128"/>
      <c r="K25" s="128"/>
      <c r="L25" s="128"/>
      <c r="M25" s="128"/>
      <c r="N25" s="128"/>
    </row>
    <row r="26" spans="1:14" x14ac:dyDescent="0.3">
      <c r="B26" s="127"/>
      <c r="C26" s="127"/>
      <c r="E26" s="128"/>
      <c r="F26" s="128"/>
      <c r="G26" s="128"/>
      <c r="I26" s="83"/>
      <c r="J26" s="128"/>
      <c r="K26" s="128"/>
      <c r="L26" s="128"/>
      <c r="M26" s="128"/>
      <c r="N26" s="128"/>
    </row>
    <row r="27" spans="1:14" x14ac:dyDescent="0.3">
      <c r="B27" s="127"/>
      <c r="C27" s="127"/>
      <c r="D27" s="128"/>
      <c r="E27" s="128"/>
      <c r="G27" s="128"/>
      <c r="I27" s="83"/>
      <c r="J27" s="133"/>
      <c r="K27" s="133"/>
      <c r="L27" s="133"/>
      <c r="M27" s="133"/>
      <c r="N27" s="133"/>
    </row>
    <row r="28" spans="1:14" x14ac:dyDescent="0.3">
      <c r="B28" s="127"/>
      <c r="C28" s="127"/>
      <c r="I28" s="83"/>
      <c r="J28" s="128"/>
      <c r="K28" s="128"/>
      <c r="L28" s="128"/>
      <c r="M28" s="128"/>
      <c r="N28" s="128"/>
    </row>
    <row r="29" spans="1:14" x14ac:dyDescent="0.3">
      <c r="B29" s="127"/>
      <c r="C29" s="127"/>
      <c r="F29" s="128"/>
      <c r="I29" s="83"/>
    </row>
    <row r="30" spans="1:14" x14ac:dyDescent="0.3">
      <c r="B30" s="127"/>
      <c r="C30" s="127"/>
      <c r="I30" s="83"/>
    </row>
    <row r="31" spans="1:14" x14ac:dyDescent="0.3">
      <c r="B31" s="127"/>
      <c r="C31" s="127"/>
      <c r="E31" s="128"/>
      <c r="F31" s="128"/>
      <c r="G31" s="128"/>
      <c r="I31" s="83"/>
    </row>
    <row r="32" spans="1:14" x14ac:dyDescent="0.3">
      <c r="B32" s="127"/>
      <c r="C32" s="127"/>
      <c r="I32" s="83"/>
    </row>
    <row r="33" spans="2:9" x14ac:dyDescent="0.3">
      <c r="B33" s="127"/>
      <c r="C33" s="127"/>
      <c r="D33" s="128"/>
      <c r="E33" s="128"/>
      <c r="F33" s="128"/>
      <c r="G33" s="128"/>
      <c r="I33" s="83"/>
    </row>
    <row r="34" spans="2:9" x14ac:dyDescent="0.3">
      <c r="B34" s="127"/>
      <c r="C34" s="127"/>
      <c r="E34" s="128"/>
      <c r="F34" s="128"/>
      <c r="G34" s="128"/>
      <c r="I34" s="83"/>
    </row>
    <row r="35" spans="2:9" x14ac:dyDescent="0.3">
      <c r="B35" s="127"/>
      <c r="C35" s="127"/>
      <c r="D35" s="128"/>
      <c r="E35" s="128"/>
      <c r="F35" s="128"/>
      <c r="G35" s="128"/>
      <c r="I35" s="83"/>
    </row>
    <row r="36" spans="2:9" x14ac:dyDescent="0.3">
      <c r="B36" s="127"/>
      <c r="C36" s="127"/>
      <c r="D36" s="128"/>
      <c r="E36" s="128"/>
      <c r="F36" s="128"/>
      <c r="G36" s="128"/>
      <c r="I36" s="83"/>
    </row>
    <row r="37" spans="2:9" x14ac:dyDescent="0.3">
      <c r="B37" s="127"/>
      <c r="C37" s="127"/>
      <c r="D37" s="126"/>
      <c r="E37" s="126"/>
      <c r="F37" s="126"/>
      <c r="G37" s="126"/>
      <c r="I37" s="83"/>
    </row>
    <row r="38" spans="2:9" x14ac:dyDescent="0.3">
      <c r="B38" s="126"/>
      <c r="C38" s="126"/>
      <c r="D38" s="126"/>
      <c r="E38" s="126"/>
      <c r="F38" s="126"/>
      <c r="G38" s="126"/>
      <c r="H38" s="126"/>
      <c r="I38" s="83"/>
    </row>
    <row r="39" spans="2:9" x14ac:dyDescent="0.3">
      <c r="C39" s="83"/>
      <c r="D39" s="83"/>
      <c r="E39" s="83"/>
      <c r="F39" s="83"/>
      <c r="G39" s="83"/>
      <c r="H39" s="83"/>
      <c r="I39" s="83"/>
    </row>
    <row r="40" spans="2:9" x14ac:dyDescent="0.3">
      <c r="C40" s="83"/>
      <c r="D40" s="83"/>
      <c r="E40" s="83"/>
      <c r="F40" s="83"/>
      <c r="G40" s="83"/>
      <c r="H40" s="83"/>
      <c r="I40" s="83"/>
    </row>
    <row r="41" spans="2:9" x14ac:dyDescent="0.3">
      <c r="C41" s="83"/>
      <c r="D41" s="83"/>
      <c r="E41" s="83"/>
      <c r="F41" s="83"/>
      <c r="G41" s="83"/>
      <c r="H41" s="83"/>
      <c r="I41" s="83"/>
    </row>
    <row r="42" spans="2:9" x14ac:dyDescent="0.3">
      <c r="C42" s="83"/>
      <c r="D42" s="83"/>
      <c r="E42" s="83"/>
      <c r="F42" s="83"/>
      <c r="G42" s="83"/>
      <c r="H42" s="83"/>
      <c r="I42" s="83"/>
    </row>
    <row r="43" spans="2:9" x14ac:dyDescent="0.3">
      <c r="C43" s="83"/>
      <c r="D43" s="83"/>
      <c r="E43" s="83"/>
      <c r="F43" s="83"/>
      <c r="G43" s="83"/>
      <c r="H43" s="83"/>
      <c r="I43" s="83"/>
    </row>
    <row r="44" spans="2:9" x14ac:dyDescent="0.3">
      <c r="C44" s="83"/>
      <c r="D44" s="83"/>
      <c r="E44" s="83"/>
      <c r="F44" s="83"/>
      <c r="G44" s="83"/>
      <c r="H44" s="83"/>
      <c r="I44" s="83"/>
    </row>
    <row r="45" spans="2:9" x14ac:dyDescent="0.3">
      <c r="C45" s="83"/>
      <c r="D45" s="83"/>
      <c r="E45" s="83"/>
      <c r="F45" s="83"/>
      <c r="G45" s="83"/>
      <c r="H45" s="83"/>
      <c r="I45" s="83"/>
    </row>
    <row r="46" spans="2:9" x14ac:dyDescent="0.3">
      <c r="C46" s="83"/>
      <c r="D46" s="83"/>
      <c r="E46" s="83"/>
      <c r="F46" s="83"/>
      <c r="G46" s="83"/>
      <c r="H46" s="83"/>
      <c r="I46" s="83"/>
    </row>
    <row r="47" spans="2:9" x14ac:dyDescent="0.3">
      <c r="C47" s="83"/>
      <c r="D47" s="83"/>
      <c r="E47" s="83"/>
      <c r="F47" s="83"/>
      <c r="G47" s="83"/>
      <c r="H47" s="83"/>
      <c r="I47" s="83"/>
    </row>
    <row r="48" spans="2:9" x14ac:dyDescent="0.3">
      <c r="C48" s="83"/>
      <c r="D48" s="83"/>
      <c r="E48" s="83"/>
      <c r="F48" s="83"/>
      <c r="G48" s="83"/>
      <c r="H48" s="83"/>
      <c r="I48" s="83"/>
    </row>
    <row r="49" spans="3:9" x14ac:dyDescent="0.3">
      <c r="C49" s="83"/>
      <c r="D49" s="83"/>
      <c r="E49" s="83"/>
      <c r="F49" s="83"/>
      <c r="G49" s="83"/>
      <c r="H49" s="83"/>
      <c r="I49" s="83"/>
    </row>
    <row r="50" spans="3:9" x14ac:dyDescent="0.3">
      <c r="C50" s="83"/>
      <c r="D50" s="83"/>
      <c r="E50" s="83"/>
      <c r="F50" s="83"/>
      <c r="G50" s="83"/>
      <c r="H50" s="83"/>
      <c r="I50" s="83"/>
    </row>
    <row r="51" spans="3:9" x14ac:dyDescent="0.3">
      <c r="C51" s="83"/>
      <c r="D51" s="83"/>
      <c r="E51" s="83"/>
      <c r="F51" s="83"/>
      <c r="G51" s="83"/>
      <c r="H51" s="83"/>
      <c r="I51" s="83"/>
    </row>
    <row r="52" spans="3:9" x14ac:dyDescent="0.3">
      <c r="C52" s="83"/>
      <c r="D52" s="83"/>
      <c r="E52" s="83"/>
      <c r="F52" s="83"/>
      <c r="G52" s="83"/>
      <c r="H52" s="83"/>
      <c r="I52" s="83"/>
    </row>
    <row r="53" spans="3:9" x14ac:dyDescent="0.3">
      <c r="C53" s="83"/>
      <c r="D53" s="83"/>
      <c r="E53" s="83"/>
      <c r="F53" s="83"/>
      <c r="G53" s="83"/>
      <c r="H53" s="83"/>
      <c r="I53" s="83"/>
    </row>
    <row r="54" spans="3:9" x14ac:dyDescent="0.3">
      <c r="C54" s="83"/>
      <c r="D54" s="83"/>
      <c r="E54" s="83"/>
      <c r="F54" s="83"/>
      <c r="G54" s="83"/>
      <c r="H54" s="83"/>
      <c r="I54" s="83"/>
    </row>
    <row r="55" spans="3:9" x14ac:dyDescent="0.3">
      <c r="C55" s="83"/>
      <c r="D55" s="83"/>
      <c r="E55" s="83"/>
      <c r="F55" s="83"/>
      <c r="G55" s="83"/>
      <c r="H55" s="83"/>
      <c r="I55" s="83"/>
    </row>
    <row r="56" spans="3:9" x14ac:dyDescent="0.3">
      <c r="C56" s="83"/>
      <c r="D56" s="83"/>
      <c r="E56" s="83"/>
      <c r="F56" s="83"/>
      <c r="G56" s="83"/>
      <c r="H56" s="83"/>
      <c r="I56" s="83"/>
    </row>
    <row r="57" spans="3:9" x14ac:dyDescent="0.3">
      <c r="C57" s="83"/>
      <c r="D57" s="83"/>
      <c r="E57" s="83"/>
      <c r="F57" s="83"/>
      <c r="G57" s="83"/>
      <c r="H57" s="83"/>
      <c r="I57" s="83"/>
    </row>
    <row r="58" spans="3:9" x14ac:dyDescent="0.3">
      <c r="C58" s="83"/>
      <c r="D58" s="83"/>
      <c r="E58" s="83"/>
      <c r="F58" s="83"/>
      <c r="G58" s="83"/>
      <c r="H58" s="83"/>
      <c r="I58" s="83"/>
    </row>
    <row r="59" spans="3:9" x14ac:dyDescent="0.3">
      <c r="C59" s="83"/>
      <c r="D59" s="83"/>
      <c r="E59" s="83"/>
      <c r="F59" s="83"/>
      <c r="G59" s="83"/>
      <c r="H59" s="83"/>
      <c r="I59" s="83"/>
    </row>
    <row r="60" spans="3:9" x14ac:dyDescent="0.3">
      <c r="C60" s="83"/>
      <c r="D60" s="83"/>
      <c r="E60" s="83"/>
      <c r="F60" s="83"/>
      <c r="G60" s="83"/>
      <c r="H60" s="83"/>
      <c r="I60" s="83"/>
    </row>
    <row r="61" spans="3:9" x14ac:dyDescent="0.3">
      <c r="C61" s="83"/>
      <c r="D61" s="83"/>
      <c r="E61" s="83"/>
      <c r="F61" s="83"/>
      <c r="G61" s="83"/>
      <c r="H61" s="83"/>
      <c r="I61" s="83"/>
    </row>
    <row r="62" spans="3:9" x14ac:dyDescent="0.3">
      <c r="C62" s="83"/>
      <c r="D62" s="83"/>
      <c r="E62" s="83"/>
      <c r="F62" s="83"/>
      <c r="G62" s="83"/>
      <c r="H62" s="83"/>
      <c r="I62" s="83"/>
    </row>
    <row r="63" spans="3:9" x14ac:dyDescent="0.3">
      <c r="C63" s="83"/>
      <c r="D63" s="83"/>
      <c r="E63" s="83"/>
      <c r="F63" s="83"/>
      <c r="G63" s="83"/>
      <c r="H63" s="83"/>
      <c r="I63" s="83"/>
    </row>
    <row r="64" spans="3:9" x14ac:dyDescent="0.3">
      <c r="C64" s="83"/>
      <c r="D64" s="83"/>
      <c r="E64" s="83"/>
      <c r="F64" s="83"/>
      <c r="G64" s="83"/>
      <c r="H64" s="83"/>
      <c r="I64" s="83"/>
    </row>
    <row r="65" spans="3:9" x14ac:dyDescent="0.3">
      <c r="C65" s="83"/>
      <c r="D65" s="83"/>
      <c r="E65" s="83"/>
      <c r="F65" s="83"/>
      <c r="G65" s="83"/>
      <c r="H65" s="83"/>
      <c r="I65" s="83"/>
    </row>
  </sheetData>
  <sortState ref="B8:O16">
    <sortCondition descending="1" ref="M8:M16"/>
  </sortState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zoomScale="110" zoomScaleNormal="110" workbookViewId="0">
      <selection activeCell="V6" sqref="V6:V9"/>
    </sheetView>
  </sheetViews>
  <sheetFormatPr defaultRowHeight="14.4" x14ac:dyDescent="0.3"/>
  <cols>
    <col min="1" max="1" width="10.5546875" customWidth="1"/>
    <col min="9" max="9" width="11.88671875" customWidth="1"/>
    <col min="10" max="10" width="12.44140625" customWidth="1"/>
    <col min="11" max="11" width="12.6640625" customWidth="1"/>
    <col min="12" max="12" width="13.5546875" customWidth="1"/>
    <col min="13" max="13" width="13" customWidth="1"/>
    <col min="14" max="14" width="12.33203125" customWidth="1"/>
    <col min="15" max="15" width="11" customWidth="1"/>
    <col min="16" max="16" width="12.33203125" customWidth="1"/>
  </cols>
  <sheetData>
    <row r="1" spans="1:22" x14ac:dyDescent="0.3">
      <c r="A1" t="s">
        <v>343</v>
      </c>
    </row>
    <row r="2" spans="1:22" x14ac:dyDescent="0.3">
      <c r="A2" t="s">
        <v>90</v>
      </c>
    </row>
    <row r="3" spans="1:22" x14ac:dyDescent="0.3">
      <c r="A3" t="s">
        <v>342</v>
      </c>
    </row>
    <row r="4" spans="1:22" x14ac:dyDescent="0.3">
      <c r="A4" t="s">
        <v>339</v>
      </c>
    </row>
    <row r="5" spans="1:22" x14ac:dyDescent="0.3">
      <c r="B5" t="s">
        <v>38</v>
      </c>
      <c r="C5" t="s">
        <v>39</v>
      </c>
      <c r="D5" t="s">
        <v>48</v>
      </c>
      <c r="E5" t="s">
        <v>68</v>
      </c>
      <c r="F5" t="s">
        <v>76</v>
      </c>
      <c r="G5" t="s">
        <v>85</v>
      </c>
      <c r="H5" t="s">
        <v>103</v>
      </c>
      <c r="I5" t="s">
        <v>196</v>
      </c>
      <c r="J5" t="s">
        <v>204</v>
      </c>
      <c r="K5" t="s">
        <v>213</v>
      </c>
      <c r="L5" t="s">
        <v>214</v>
      </c>
      <c r="M5" t="s">
        <v>216</v>
      </c>
      <c r="N5" t="s">
        <v>225</v>
      </c>
      <c r="O5" t="s">
        <v>227</v>
      </c>
      <c r="P5" t="s">
        <v>319</v>
      </c>
      <c r="Q5" t="s">
        <v>324</v>
      </c>
      <c r="R5" t="s">
        <v>336</v>
      </c>
      <c r="S5" t="s">
        <v>340</v>
      </c>
      <c r="T5" t="s">
        <v>355</v>
      </c>
      <c r="U5" t="s">
        <v>369</v>
      </c>
      <c r="V5" t="s">
        <v>377</v>
      </c>
    </row>
    <row r="6" spans="1:22" x14ac:dyDescent="0.3">
      <c r="A6" t="s">
        <v>32</v>
      </c>
      <c r="B6">
        <v>1134</v>
      </c>
      <c r="C6">
        <v>1120</v>
      </c>
      <c r="D6">
        <v>1135</v>
      </c>
      <c r="E6">
        <v>1150</v>
      </c>
      <c r="F6">
        <v>1131</v>
      </c>
      <c r="G6">
        <v>1132</v>
      </c>
      <c r="H6">
        <v>1136</v>
      </c>
      <c r="I6">
        <v>1131</v>
      </c>
      <c r="J6">
        <v>1117</v>
      </c>
      <c r="K6">
        <v>1109</v>
      </c>
      <c r="L6">
        <v>1111</v>
      </c>
      <c r="M6">
        <v>1128</v>
      </c>
      <c r="N6">
        <v>1134</v>
      </c>
      <c r="O6">
        <v>1143</v>
      </c>
      <c r="P6">
        <v>1193</v>
      </c>
      <c r="Q6">
        <v>1216</v>
      </c>
      <c r="R6">
        <v>1216</v>
      </c>
      <c r="S6">
        <v>1250</v>
      </c>
      <c r="T6">
        <v>1272</v>
      </c>
      <c r="U6">
        <v>1294</v>
      </c>
      <c r="V6">
        <v>1316</v>
      </c>
    </row>
    <row r="7" spans="1:22" x14ac:dyDescent="0.3">
      <c r="A7" t="s">
        <v>33</v>
      </c>
      <c r="B7">
        <v>364</v>
      </c>
      <c r="C7">
        <v>362</v>
      </c>
      <c r="D7">
        <v>353</v>
      </c>
      <c r="E7">
        <v>356</v>
      </c>
      <c r="F7">
        <v>338</v>
      </c>
      <c r="G7">
        <v>332</v>
      </c>
      <c r="H7">
        <v>331</v>
      </c>
      <c r="I7">
        <v>327</v>
      </c>
      <c r="J7">
        <v>325</v>
      </c>
      <c r="K7">
        <v>312</v>
      </c>
      <c r="L7">
        <v>303</v>
      </c>
      <c r="M7">
        <v>268</v>
      </c>
      <c r="N7">
        <v>267</v>
      </c>
      <c r="O7">
        <v>265</v>
      </c>
      <c r="P7">
        <v>264</v>
      </c>
      <c r="Q7">
        <v>255</v>
      </c>
      <c r="R7">
        <v>254</v>
      </c>
      <c r="S7">
        <v>256</v>
      </c>
      <c r="T7">
        <v>257</v>
      </c>
      <c r="U7">
        <v>261</v>
      </c>
      <c r="V7">
        <v>259</v>
      </c>
    </row>
    <row r="8" spans="1:22" x14ac:dyDescent="0.3">
      <c r="A8" t="s">
        <v>34</v>
      </c>
      <c r="B8">
        <v>49</v>
      </c>
      <c r="C8">
        <v>49</v>
      </c>
      <c r="D8">
        <v>46</v>
      </c>
      <c r="E8">
        <v>47</v>
      </c>
      <c r="F8">
        <v>43</v>
      </c>
      <c r="G8">
        <v>36</v>
      </c>
      <c r="H8">
        <v>37</v>
      </c>
      <c r="I8">
        <v>39</v>
      </c>
      <c r="J8">
        <v>43</v>
      </c>
      <c r="K8">
        <v>43</v>
      </c>
      <c r="L8">
        <v>42</v>
      </c>
      <c r="M8">
        <v>40</v>
      </c>
      <c r="N8">
        <v>37</v>
      </c>
      <c r="O8">
        <v>36</v>
      </c>
      <c r="P8">
        <v>36</v>
      </c>
      <c r="Q8">
        <v>40</v>
      </c>
      <c r="R8">
        <v>43</v>
      </c>
      <c r="S8">
        <v>41</v>
      </c>
      <c r="T8">
        <v>39</v>
      </c>
      <c r="U8">
        <v>35</v>
      </c>
      <c r="V8">
        <v>39</v>
      </c>
    </row>
    <row r="9" spans="1:22" x14ac:dyDescent="0.3">
      <c r="A9" t="s">
        <v>217</v>
      </c>
      <c r="L9">
        <v>1</v>
      </c>
      <c r="M9">
        <v>4</v>
      </c>
      <c r="N9">
        <v>7</v>
      </c>
      <c r="O9">
        <v>12</v>
      </c>
      <c r="P9">
        <v>15</v>
      </c>
      <c r="Q9">
        <v>20</v>
      </c>
      <c r="R9">
        <v>21</v>
      </c>
      <c r="S9">
        <v>26</v>
      </c>
      <c r="T9">
        <v>34</v>
      </c>
      <c r="U9">
        <v>41</v>
      </c>
      <c r="V9">
        <v>58</v>
      </c>
    </row>
    <row r="11" spans="1:22" x14ac:dyDescent="0.3">
      <c r="A11" t="s">
        <v>31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opLeftCell="B1" zoomScale="115" zoomScaleNormal="115" workbookViewId="0">
      <selection activeCell="U19" sqref="U19"/>
    </sheetView>
  </sheetViews>
  <sheetFormatPr defaultRowHeight="14.4" x14ac:dyDescent="0.3"/>
  <cols>
    <col min="1" max="1" width="32.44140625" customWidth="1"/>
    <col min="9" max="10" width="10.5546875" customWidth="1"/>
    <col min="11" max="11" width="11.109375" customWidth="1"/>
    <col min="12" max="12" width="10.88671875" customWidth="1"/>
    <col min="13" max="13" width="10.5546875" customWidth="1"/>
    <col min="15" max="15" width="11.33203125" customWidth="1"/>
  </cols>
  <sheetData>
    <row r="1" spans="1:22" x14ac:dyDescent="0.3">
      <c r="A1" t="s">
        <v>344</v>
      </c>
    </row>
    <row r="2" spans="1:22" x14ac:dyDescent="0.3">
      <c r="A2" t="s">
        <v>91</v>
      </c>
    </row>
    <row r="3" spans="1:22" x14ac:dyDescent="0.3">
      <c r="A3" t="s">
        <v>342</v>
      </c>
    </row>
    <row r="4" spans="1:22" x14ac:dyDescent="0.3">
      <c r="A4" t="s">
        <v>339</v>
      </c>
    </row>
    <row r="5" spans="1:22" x14ac:dyDescent="0.3">
      <c r="B5" t="s">
        <v>38</v>
      </c>
      <c r="C5" t="s">
        <v>39</v>
      </c>
      <c r="D5" t="s">
        <v>48</v>
      </c>
      <c r="E5" t="s">
        <v>68</v>
      </c>
      <c r="F5" t="s">
        <v>76</v>
      </c>
      <c r="G5" t="s">
        <v>85</v>
      </c>
      <c r="H5" t="s">
        <v>103</v>
      </c>
      <c r="I5" t="s">
        <v>196</v>
      </c>
      <c r="J5" t="s">
        <v>204</v>
      </c>
      <c r="K5" t="s">
        <v>213</v>
      </c>
      <c r="L5" t="s">
        <v>214</v>
      </c>
      <c r="M5" t="s">
        <v>216</v>
      </c>
      <c r="N5" t="s">
        <v>225</v>
      </c>
      <c r="O5" t="s">
        <v>227</v>
      </c>
      <c r="P5" t="s">
        <v>319</v>
      </c>
      <c r="Q5" t="s">
        <v>324</v>
      </c>
      <c r="R5" t="s">
        <v>336</v>
      </c>
      <c r="S5" t="s">
        <v>340</v>
      </c>
      <c r="T5" t="s">
        <v>355</v>
      </c>
      <c r="U5" t="s">
        <v>369</v>
      </c>
      <c r="V5" t="s">
        <v>377</v>
      </c>
    </row>
    <row r="6" spans="1:22" x14ac:dyDescent="0.3">
      <c r="A6" t="s">
        <v>325</v>
      </c>
      <c r="B6">
        <v>321</v>
      </c>
      <c r="C6">
        <v>314</v>
      </c>
      <c r="D6">
        <v>308</v>
      </c>
      <c r="E6">
        <v>301</v>
      </c>
      <c r="F6">
        <v>292</v>
      </c>
      <c r="G6">
        <v>286</v>
      </c>
      <c r="H6">
        <v>279</v>
      </c>
      <c r="I6">
        <v>278</v>
      </c>
      <c r="J6">
        <v>273</v>
      </c>
      <c r="K6">
        <v>261</v>
      </c>
      <c r="L6">
        <v>254</v>
      </c>
      <c r="M6">
        <v>259</v>
      </c>
      <c r="N6">
        <v>259</v>
      </c>
      <c r="O6">
        <v>256</v>
      </c>
      <c r="P6">
        <v>252</v>
      </c>
      <c r="Q6">
        <v>257</v>
      </c>
      <c r="R6">
        <v>257</v>
      </c>
      <c r="S6">
        <v>256</v>
      </c>
      <c r="T6">
        <v>254</v>
      </c>
      <c r="U6">
        <v>249</v>
      </c>
      <c r="V6">
        <v>251</v>
      </c>
    </row>
    <row r="7" spans="1:22" x14ac:dyDescent="0.3">
      <c r="A7" t="s">
        <v>326</v>
      </c>
      <c r="B7" s="9">
        <v>-4.46428571428571</v>
      </c>
      <c r="C7" s="9">
        <v>-2.180685358255452</v>
      </c>
      <c r="D7" s="9">
        <v>-1.9108280254777066</v>
      </c>
      <c r="E7" s="9">
        <v>-2.2727272727272707</v>
      </c>
      <c r="F7" s="9">
        <v>-2.9900332225913595</v>
      </c>
      <c r="G7" s="9">
        <v>-2.0547945205479423</v>
      </c>
      <c r="H7" s="9">
        <v>-2.4475524475524479</v>
      </c>
      <c r="I7" s="9">
        <v>-0.35842293906810374</v>
      </c>
      <c r="J7" s="9">
        <v>-1.7985611510791366</v>
      </c>
      <c r="K7" s="9">
        <v>-4.3956043956043906</v>
      </c>
      <c r="L7" s="9">
        <v>-2.6819923371647514</v>
      </c>
      <c r="M7" s="9">
        <v>1.9685039370078705</v>
      </c>
      <c r="N7" s="9">
        <v>0</v>
      </c>
      <c r="O7" s="9">
        <v>-1.158301158301156</v>
      </c>
      <c r="P7" s="9">
        <v>-1.5625</v>
      </c>
      <c r="Q7" s="9">
        <v>1.9841269841269771</v>
      </c>
      <c r="R7" s="9">
        <v>0</v>
      </c>
      <c r="S7" s="9">
        <v>-0.38910505836575737</v>
      </c>
      <c r="T7" s="9">
        <v>-7.8125E-3</v>
      </c>
      <c r="U7" s="9">
        <v>-1.9685039370078705</v>
      </c>
      <c r="V7" s="9">
        <v>2</v>
      </c>
    </row>
    <row r="8" spans="1:22" x14ac:dyDescent="0.3">
      <c r="H8" s="3"/>
      <c r="I8" s="3"/>
      <c r="J8" s="3"/>
      <c r="K8" s="3"/>
    </row>
    <row r="10" spans="1:22" x14ac:dyDescent="0.3">
      <c r="C10" s="33"/>
      <c r="D10" s="33"/>
      <c r="E10" s="33"/>
      <c r="F10" s="33"/>
      <c r="G10" s="33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opLeftCell="B1" zoomScale="115" zoomScaleNormal="115" workbookViewId="0">
      <selection activeCell="R11" sqref="R11:R15"/>
    </sheetView>
  </sheetViews>
  <sheetFormatPr defaultRowHeight="14.4" x14ac:dyDescent="0.3"/>
  <cols>
    <col min="1" max="1" width="38.44140625" customWidth="1"/>
    <col min="3" max="3" width="6" customWidth="1"/>
    <col min="7" max="7" width="6.109375" customWidth="1"/>
    <col min="8" max="8" width="13.109375" customWidth="1"/>
    <col min="9" max="9" width="9" customWidth="1"/>
    <col min="10" max="10" width="10.5546875" customWidth="1"/>
    <col min="11" max="11" width="13.6640625" customWidth="1"/>
    <col min="12" max="12" width="9" customWidth="1"/>
    <col min="13" max="13" width="12.109375" customWidth="1"/>
    <col min="14" max="14" width="11.44140625" customWidth="1"/>
    <col min="15" max="15" width="11.88671875" customWidth="1"/>
    <col min="16" max="17" width="12" customWidth="1"/>
  </cols>
  <sheetData>
    <row r="1" spans="1:22" x14ac:dyDescent="0.3">
      <c r="A1" t="s">
        <v>333</v>
      </c>
    </row>
    <row r="2" spans="1:22" x14ac:dyDescent="0.3">
      <c r="A2" t="s">
        <v>92</v>
      </c>
    </row>
    <row r="3" spans="1:22" x14ac:dyDescent="0.3">
      <c r="A3" t="s">
        <v>341</v>
      </c>
    </row>
    <row r="4" spans="1:22" x14ac:dyDescent="0.3">
      <c r="A4" t="s">
        <v>339</v>
      </c>
    </row>
    <row r="6" spans="1:22" x14ac:dyDescent="0.3">
      <c r="A6" t="s">
        <v>2</v>
      </c>
      <c r="B6" t="s">
        <v>38</v>
      </c>
      <c r="C6" t="s">
        <v>39</v>
      </c>
      <c r="D6" t="s">
        <v>48</v>
      </c>
      <c r="E6" t="s">
        <v>68</v>
      </c>
      <c r="F6" t="s">
        <v>76</v>
      </c>
      <c r="G6" t="s">
        <v>85</v>
      </c>
      <c r="H6" t="s">
        <v>103</v>
      </c>
      <c r="I6" t="s">
        <v>196</v>
      </c>
      <c r="J6" t="s">
        <v>204</v>
      </c>
      <c r="K6" t="s">
        <v>213</v>
      </c>
      <c r="L6" t="s">
        <v>214</v>
      </c>
      <c r="M6" t="s">
        <v>216</v>
      </c>
      <c r="N6" t="s">
        <v>225</v>
      </c>
      <c r="O6" t="s">
        <v>227</v>
      </c>
      <c r="P6" t="s">
        <v>319</v>
      </c>
      <c r="Q6" t="s">
        <v>324</v>
      </c>
      <c r="R6" t="s">
        <v>336</v>
      </c>
      <c r="S6" t="s">
        <v>340</v>
      </c>
      <c r="T6" t="s">
        <v>355</v>
      </c>
      <c r="U6" t="s">
        <v>369</v>
      </c>
      <c r="V6" t="s">
        <v>377</v>
      </c>
    </row>
    <row r="7" spans="1:22" x14ac:dyDescent="0.3">
      <c r="A7" t="s">
        <v>327</v>
      </c>
      <c r="B7">
        <v>2680.2006362470902</v>
      </c>
      <c r="C7">
        <v>2618.1251149773002</v>
      </c>
      <c r="D7">
        <v>2675.0682575040701</v>
      </c>
      <c r="E7">
        <v>2835.1953438395599</v>
      </c>
      <c r="F7">
        <v>3033.53</v>
      </c>
      <c r="G7">
        <v>2955.5390075243699</v>
      </c>
      <c r="H7">
        <v>3036.1627113352502</v>
      </c>
      <c r="I7">
        <v>3309.1667634098999</v>
      </c>
      <c r="J7">
        <v>3355.0968676818702</v>
      </c>
      <c r="K7">
        <v>3447.0388456641372</v>
      </c>
      <c r="L7">
        <v>3555.3838520188551</v>
      </c>
      <c r="M7">
        <v>3665.5459961449478</v>
      </c>
      <c r="N7">
        <v>3746.2027885540001</v>
      </c>
      <c r="O7">
        <v>3946</v>
      </c>
      <c r="P7">
        <v>4476.8789182960081</v>
      </c>
      <c r="Q7">
        <v>5151.3044</v>
      </c>
      <c r="R7">
        <v>4873.3894975816002</v>
      </c>
      <c r="S7">
        <v>5105.0503193076893</v>
      </c>
      <c r="T7">
        <v>5546.1346822855103</v>
      </c>
      <c r="U7">
        <v>5793.1966194471497</v>
      </c>
      <c r="V7">
        <v>6164.8337013250202</v>
      </c>
    </row>
    <row r="8" spans="1:22" x14ac:dyDescent="0.3">
      <c r="A8" t="s">
        <v>328</v>
      </c>
      <c r="B8">
        <v>3.2</v>
      </c>
      <c r="C8">
        <v>3.1</v>
      </c>
      <c r="D8">
        <v>3.2328516557078615</v>
      </c>
      <c r="E8">
        <v>3.3013240126089984</v>
      </c>
      <c r="F8">
        <v>3.5217203958421122</v>
      </c>
      <c r="G8">
        <v>3.3</v>
      </c>
      <c r="H8">
        <v>3.4</v>
      </c>
      <c r="I8">
        <v>3.6</v>
      </c>
      <c r="J8">
        <v>3.62</v>
      </c>
      <c r="K8">
        <v>3.57</v>
      </c>
      <c r="L8">
        <v>3.5697813288908051</v>
      </c>
      <c r="M8">
        <v>3.5372648202337813</v>
      </c>
      <c r="N8">
        <v>3.5</v>
      </c>
      <c r="O8">
        <v>3.7</v>
      </c>
      <c r="P8">
        <v>4.0999999999999996</v>
      </c>
      <c r="Q8">
        <v>4.7</v>
      </c>
      <c r="R8">
        <v>4.4000000000000004</v>
      </c>
      <c r="S8">
        <v>4.8</v>
      </c>
      <c r="T8">
        <v>5.2</v>
      </c>
      <c r="U8">
        <v>5.4</v>
      </c>
    </row>
    <row r="14" spans="1:22" x14ac:dyDescent="0.3">
      <c r="O14" s="3"/>
      <c r="P14" s="3"/>
      <c r="Q14" s="3"/>
    </row>
    <row r="25" spans="2:5" x14ac:dyDescent="0.3">
      <c r="B25" s="4"/>
      <c r="C25" s="4"/>
      <c r="D25" s="4"/>
      <c r="E25" s="4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3"/>
  <sheetViews>
    <sheetView zoomScaleNormal="100" workbookViewId="0">
      <selection activeCell="C14" sqref="C14:F34"/>
    </sheetView>
  </sheetViews>
  <sheetFormatPr defaultRowHeight="14.4" x14ac:dyDescent="0.3"/>
  <cols>
    <col min="2" max="2" width="26.109375" customWidth="1"/>
    <col min="3" max="3" width="29.33203125" customWidth="1"/>
    <col min="4" max="5" width="10.109375" bestFit="1" customWidth="1"/>
    <col min="8" max="10" width="10.109375" bestFit="1" customWidth="1"/>
    <col min="11" max="11" width="15.109375" customWidth="1"/>
    <col min="13" max="13" width="12" customWidth="1"/>
    <col min="14" max="14" width="12.109375" customWidth="1"/>
    <col min="15" max="15" width="11.5546875" customWidth="1"/>
    <col min="16" max="16" width="11.33203125" customWidth="1"/>
  </cols>
  <sheetData>
    <row r="1" spans="2:19" x14ac:dyDescent="0.3">
      <c r="B1" t="s">
        <v>334</v>
      </c>
    </row>
    <row r="2" spans="2:19" x14ac:dyDescent="0.3">
      <c r="B2" t="s">
        <v>345</v>
      </c>
      <c r="I2" s="85"/>
      <c r="J2" s="85"/>
      <c r="K2" s="85"/>
    </row>
    <row r="3" spans="2:19" x14ac:dyDescent="0.3">
      <c r="B3" t="s">
        <v>309</v>
      </c>
      <c r="C3" s="9"/>
    </row>
    <row r="4" spans="2:19" x14ac:dyDescent="0.3">
      <c r="B4" t="s">
        <v>339</v>
      </c>
    </row>
    <row r="5" spans="2:19" x14ac:dyDescent="0.3">
      <c r="D5" t="s">
        <v>372</v>
      </c>
      <c r="E5" t="s">
        <v>373</v>
      </c>
      <c r="F5" s="85" t="s">
        <v>358</v>
      </c>
      <c r="G5" s="85" t="s">
        <v>357</v>
      </c>
      <c r="H5" t="s">
        <v>356</v>
      </c>
      <c r="I5" t="s">
        <v>359</v>
      </c>
      <c r="J5" t="s">
        <v>378</v>
      </c>
    </row>
    <row r="6" spans="2:19" x14ac:dyDescent="0.3">
      <c r="C6" t="s">
        <v>320</v>
      </c>
      <c r="D6" s="82">
        <v>0.45569748840611141</v>
      </c>
      <c r="E6" s="82">
        <v>0.43718166373634743</v>
      </c>
      <c r="F6" s="82">
        <v>0.42485401201476153</v>
      </c>
      <c r="G6" s="82">
        <v>0.43263274892477244</v>
      </c>
      <c r="H6" s="82">
        <v>0.38804561920651576</v>
      </c>
      <c r="I6" s="82">
        <v>0.35305336210527061</v>
      </c>
      <c r="J6" s="140">
        <v>0.30079133845396355</v>
      </c>
    </row>
    <row r="7" spans="2:19" x14ac:dyDescent="0.3">
      <c r="C7" t="s">
        <v>62</v>
      </c>
      <c r="D7" s="82">
        <v>0.20896927699615506</v>
      </c>
      <c r="E7" s="82">
        <v>0.18992047060839026</v>
      </c>
      <c r="F7" s="82">
        <v>0.21424149871112971</v>
      </c>
      <c r="G7" s="82">
        <v>0.22354246220472201</v>
      </c>
      <c r="H7" s="82">
        <v>0.26818499749952651</v>
      </c>
      <c r="I7" s="82">
        <v>0.27042200129775512</v>
      </c>
      <c r="J7" s="140">
        <v>0.28462183535355351</v>
      </c>
    </row>
    <row r="8" spans="2:19" x14ac:dyDescent="0.3">
      <c r="C8" t="s">
        <v>321</v>
      </c>
      <c r="D8" s="82">
        <v>0.20375971757781586</v>
      </c>
      <c r="E8" s="82">
        <v>0.24471307101576889</v>
      </c>
      <c r="F8" s="82">
        <v>0.20232915597020418</v>
      </c>
      <c r="G8" s="82">
        <v>0.22152198269185963</v>
      </c>
      <c r="H8" s="82">
        <v>0.19688651449020989</v>
      </c>
      <c r="I8" s="82">
        <v>0.22553011766893893</v>
      </c>
      <c r="J8" s="140">
        <v>0.24760939387551781</v>
      </c>
    </row>
    <row r="9" spans="2:19" x14ac:dyDescent="0.3">
      <c r="C9" t="s">
        <v>64</v>
      </c>
      <c r="D9" s="82">
        <v>6.7006990793629234E-2</v>
      </c>
      <c r="E9" s="82">
        <v>6.2722620516187877E-2</v>
      </c>
      <c r="F9" s="82">
        <v>8.2949495458828418E-2</v>
      </c>
      <c r="G9" s="82">
        <v>6.3807188397866116E-2</v>
      </c>
      <c r="H9" s="82">
        <v>8.1180349059205514E-2</v>
      </c>
      <c r="I9" s="82">
        <v>7.8155986843040981E-2</v>
      </c>
      <c r="J9" s="140">
        <v>9.2735587976989831E-2</v>
      </c>
    </row>
    <row r="10" spans="2:19" x14ac:dyDescent="0.3">
      <c r="C10" t="s">
        <v>379</v>
      </c>
      <c r="D10" s="82">
        <v>1.78356211456571E-2</v>
      </c>
      <c r="E10" s="82">
        <v>1.8933933406919224E-2</v>
      </c>
      <c r="F10" s="82">
        <v>1.666486358016589E-2</v>
      </c>
      <c r="G10" s="82">
        <v>1.5643430675446626E-2</v>
      </c>
      <c r="H10" s="82">
        <v>1.5333660429584686E-2</v>
      </c>
      <c r="I10" s="82">
        <v>1.8349485807332894E-2</v>
      </c>
      <c r="J10" s="140">
        <v>1.4072288152923293E-2</v>
      </c>
    </row>
    <row r="11" spans="2:19" x14ac:dyDescent="0.3">
      <c r="C11" t="s">
        <v>63</v>
      </c>
      <c r="D11" s="82">
        <v>4.6730905080631373E-2</v>
      </c>
      <c r="E11" s="82">
        <v>4.6528240716386296E-2</v>
      </c>
      <c r="F11" s="82">
        <v>5.8960974264910301E-2</v>
      </c>
      <c r="G11" s="82">
        <v>4.2852187105333173E-2</v>
      </c>
      <c r="H11" s="82">
        <v>5.036885931495759E-2</v>
      </c>
      <c r="I11" s="132">
        <v>0.05</v>
      </c>
      <c r="J11" s="132">
        <v>0.08</v>
      </c>
    </row>
    <row r="12" spans="2:19" x14ac:dyDescent="0.3">
      <c r="O12" s="82"/>
      <c r="P12" s="82"/>
      <c r="Q12" s="82"/>
      <c r="R12" s="82"/>
      <c r="S12" s="82"/>
    </row>
    <row r="13" spans="2:19" x14ac:dyDescent="0.3">
      <c r="O13" s="82"/>
      <c r="P13" s="82"/>
      <c r="Q13" s="82"/>
      <c r="R13" s="82"/>
      <c r="S13" s="82"/>
    </row>
    <row r="14" spans="2:19" x14ac:dyDescent="0.3">
      <c r="O14" s="82"/>
      <c r="P14" s="82"/>
      <c r="Q14" s="82"/>
      <c r="R14" s="82"/>
      <c r="S14" s="82"/>
    </row>
    <row r="15" spans="2:19" x14ac:dyDescent="0.3">
      <c r="O15" s="82"/>
      <c r="P15" s="82"/>
      <c r="Q15" s="82"/>
      <c r="R15" s="82"/>
      <c r="S15" s="82"/>
    </row>
    <row r="16" spans="2:19" x14ac:dyDescent="0.3">
      <c r="F16" s="140"/>
      <c r="J16" s="82"/>
      <c r="K16" s="82"/>
      <c r="L16" s="82"/>
      <c r="M16" s="82"/>
      <c r="N16" s="82"/>
      <c r="O16" s="82"/>
      <c r="P16" s="82"/>
      <c r="Q16" s="82"/>
      <c r="R16" s="82"/>
      <c r="S16" s="82"/>
    </row>
    <row r="17" spans="6:19" x14ac:dyDescent="0.3">
      <c r="F17" s="140"/>
      <c r="J17" s="82"/>
      <c r="K17" s="82"/>
      <c r="L17" s="82"/>
      <c r="M17" s="82"/>
      <c r="N17" s="82"/>
      <c r="O17" s="82"/>
      <c r="P17" s="82"/>
      <c r="Q17" s="82"/>
      <c r="R17" s="82"/>
      <c r="S17" s="82"/>
    </row>
    <row r="18" spans="6:19" x14ac:dyDescent="0.3">
      <c r="F18" s="140"/>
      <c r="J18" s="82"/>
      <c r="K18" s="82"/>
      <c r="L18" s="82"/>
      <c r="M18" s="82"/>
      <c r="N18" s="82"/>
      <c r="O18" s="82"/>
    </row>
    <row r="19" spans="6:19" x14ac:dyDescent="0.3">
      <c r="J19" s="82"/>
      <c r="K19" s="82"/>
      <c r="L19" s="82"/>
      <c r="M19" s="82"/>
      <c r="N19" s="82"/>
      <c r="O19" s="82"/>
    </row>
    <row r="20" spans="6:19" x14ac:dyDescent="0.3">
      <c r="J20" s="82"/>
      <c r="K20" s="82"/>
      <c r="L20" s="82"/>
      <c r="M20" s="82"/>
      <c r="N20" s="82"/>
      <c r="O20" s="82"/>
    </row>
    <row r="21" spans="6:19" x14ac:dyDescent="0.3">
      <c r="K21" s="82"/>
      <c r="L21" s="82"/>
      <c r="M21" s="82"/>
      <c r="N21" s="82"/>
      <c r="O21" s="82"/>
    </row>
    <row r="22" spans="6:19" x14ac:dyDescent="0.3">
      <c r="K22" s="82"/>
      <c r="L22" s="82"/>
      <c r="M22" s="82"/>
      <c r="N22" s="82"/>
      <c r="O22" s="82"/>
    </row>
    <row r="23" spans="6:19" x14ac:dyDescent="0.3">
      <c r="F23" s="140"/>
      <c r="K23" s="82"/>
      <c r="L23" s="82"/>
      <c r="M23" s="82"/>
      <c r="N23" s="82"/>
      <c r="O23" s="82"/>
    </row>
    <row r="24" spans="6:19" x14ac:dyDescent="0.3">
      <c r="K24" s="82"/>
      <c r="L24" s="82"/>
      <c r="M24" s="82"/>
      <c r="N24" s="82"/>
      <c r="O24" s="82"/>
    </row>
    <row r="25" spans="6:19" x14ac:dyDescent="0.3">
      <c r="F25" s="140"/>
      <c r="J25" s="82"/>
      <c r="K25" s="82"/>
      <c r="L25" s="82"/>
      <c r="M25" s="82"/>
      <c r="N25" s="82"/>
      <c r="O25" s="82"/>
    </row>
    <row r="26" spans="6:19" x14ac:dyDescent="0.3">
      <c r="F26" s="140"/>
      <c r="K26" s="82"/>
      <c r="L26" s="82"/>
      <c r="M26" s="82"/>
      <c r="N26" s="82"/>
      <c r="O26" s="82"/>
    </row>
    <row r="27" spans="6:19" x14ac:dyDescent="0.3">
      <c r="F27" s="140"/>
      <c r="J27" s="82"/>
      <c r="K27" s="82"/>
      <c r="L27" s="82"/>
      <c r="M27" s="82"/>
      <c r="N27" s="82"/>
      <c r="O27" s="82"/>
    </row>
    <row r="28" spans="6:19" x14ac:dyDescent="0.3">
      <c r="F28" s="140"/>
      <c r="J28" s="82"/>
      <c r="K28" s="82"/>
      <c r="L28" s="82"/>
      <c r="M28" s="82"/>
      <c r="N28" s="82"/>
      <c r="O28" s="82"/>
    </row>
    <row r="29" spans="6:19" x14ac:dyDescent="0.3">
      <c r="F29" s="140"/>
      <c r="J29" s="82"/>
      <c r="K29" s="82"/>
      <c r="L29" s="82"/>
      <c r="M29" s="82"/>
      <c r="N29" s="82"/>
      <c r="O29" s="82"/>
    </row>
    <row r="30" spans="6:19" x14ac:dyDescent="0.3">
      <c r="F30" s="140"/>
      <c r="J30" s="82"/>
      <c r="K30" s="82"/>
      <c r="L30" s="82"/>
      <c r="M30" s="82"/>
      <c r="N30" s="82"/>
      <c r="O30" s="82"/>
    </row>
    <row r="31" spans="6:19" x14ac:dyDescent="0.3">
      <c r="F31" s="140"/>
      <c r="J31" s="82"/>
      <c r="K31" s="82"/>
      <c r="L31" s="82"/>
      <c r="M31" s="82"/>
      <c r="N31" s="82"/>
      <c r="O31" s="82"/>
    </row>
    <row r="32" spans="6:19" x14ac:dyDescent="0.3">
      <c r="J32" s="82"/>
    </row>
    <row r="33" spans="10:10" x14ac:dyDescent="0.3">
      <c r="J33" s="82"/>
    </row>
  </sheetData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9"/>
  <sheetViews>
    <sheetView zoomScaleNormal="100" workbookViewId="0">
      <selection activeCell="V9" sqref="V9"/>
    </sheetView>
  </sheetViews>
  <sheetFormatPr defaultRowHeight="14.4" x14ac:dyDescent="0.3"/>
  <cols>
    <col min="2" max="2" width="26.109375" customWidth="1"/>
    <col min="11" max="11" width="12" customWidth="1"/>
    <col min="12" max="12" width="12.109375" customWidth="1"/>
    <col min="13" max="13" width="11.5546875" customWidth="1"/>
    <col min="14" max="14" width="11.33203125" customWidth="1"/>
  </cols>
  <sheetData>
    <row r="1" spans="2:22" x14ac:dyDescent="0.3">
      <c r="B1" t="s">
        <v>335</v>
      </c>
    </row>
    <row r="2" spans="2:22" x14ac:dyDescent="0.3">
      <c r="B2" t="s">
        <v>99</v>
      </c>
    </row>
    <row r="3" spans="2:22" x14ac:dyDescent="0.3">
      <c r="B3" t="s">
        <v>338</v>
      </c>
    </row>
    <row r="4" spans="2:22" x14ac:dyDescent="0.3">
      <c r="B4" t="s">
        <v>339</v>
      </c>
    </row>
    <row r="5" spans="2:22" x14ac:dyDescent="0.3">
      <c r="C5" t="s">
        <v>38</v>
      </c>
      <c r="D5" t="s">
        <v>39</v>
      </c>
      <c r="E5" t="s">
        <v>48</v>
      </c>
      <c r="F5" t="s">
        <v>68</v>
      </c>
      <c r="G5" t="s">
        <v>76</v>
      </c>
      <c r="H5" t="s">
        <v>85</v>
      </c>
      <c r="I5" t="s">
        <v>103</v>
      </c>
      <c r="J5" t="s">
        <v>196</v>
      </c>
      <c r="K5" t="s">
        <v>204</v>
      </c>
      <c r="L5" t="s">
        <v>213</v>
      </c>
      <c r="M5" t="s">
        <v>214</v>
      </c>
      <c r="N5" t="s">
        <v>216</v>
      </c>
      <c r="O5" t="s">
        <v>225</v>
      </c>
      <c r="P5" t="s">
        <v>227</v>
      </c>
      <c r="Q5" t="s">
        <v>319</v>
      </c>
      <c r="R5" t="s">
        <v>324</v>
      </c>
      <c r="S5" t="s">
        <v>340</v>
      </c>
      <c r="T5" t="s">
        <v>355</v>
      </c>
      <c r="U5" t="s">
        <v>369</v>
      </c>
      <c r="V5" t="s">
        <v>377</v>
      </c>
    </row>
    <row r="6" spans="2:22" x14ac:dyDescent="0.3">
      <c r="B6" t="s">
        <v>222</v>
      </c>
      <c r="C6" s="9">
        <v>1.3614831699999996</v>
      </c>
      <c r="D6" s="9">
        <v>0.7</v>
      </c>
      <c r="E6" s="9">
        <v>3.7612903721699862</v>
      </c>
      <c r="F6" s="9">
        <v>6.5383163483900031</v>
      </c>
      <c r="G6" s="9">
        <v>11.428548826740002</v>
      </c>
      <c r="H6" s="9">
        <v>18.509513302550001</v>
      </c>
      <c r="I6" s="9">
        <v>20.34090839117</v>
      </c>
      <c r="J6" s="9">
        <v>22.290699136949982</v>
      </c>
      <c r="K6" s="9">
        <v>36.222981051279959</v>
      </c>
      <c r="L6" s="9">
        <v>40.688125968569992</v>
      </c>
      <c r="M6" s="9">
        <v>10.084926587309983</v>
      </c>
      <c r="N6" s="9">
        <v>-2.6727790350361751</v>
      </c>
      <c r="O6" s="9">
        <v>-5.5424840664259136</v>
      </c>
      <c r="P6" s="9">
        <v>5.7248337836590295</v>
      </c>
      <c r="Q6" s="9">
        <v>28.058415925618299</v>
      </c>
      <c r="R6" s="9">
        <v>62.334800914713</v>
      </c>
      <c r="S6" s="9">
        <v>25.2</v>
      </c>
      <c r="T6" s="9">
        <v>38.116518931816998</v>
      </c>
      <c r="U6" s="9">
        <v>40.116113085616</v>
      </c>
      <c r="V6" s="9">
        <v>69.356568972016007</v>
      </c>
    </row>
    <row r="7" spans="2:22" x14ac:dyDescent="0.3">
      <c r="B7" t="s">
        <v>27</v>
      </c>
      <c r="C7" s="9">
        <v>12.75409196</v>
      </c>
      <c r="D7" s="9">
        <v>9.5159842716299998</v>
      </c>
      <c r="E7" s="9">
        <v>18.197290355109999</v>
      </c>
      <c r="F7" s="9">
        <v>18.421519340750002</v>
      </c>
      <c r="G7" s="9">
        <v>19.497634789420001</v>
      </c>
      <c r="H7" s="9">
        <v>26.496537701400001</v>
      </c>
      <c r="I7" s="9">
        <v>28.1137162361</v>
      </c>
      <c r="J7" s="9">
        <v>36.774683539909987</v>
      </c>
      <c r="K7" s="9">
        <v>47.86229315745998</v>
      </c>
      <c r="L7" s="9">
        <v>54.511246840070001</v>
      </c>
      <c r="M7" s="9">
        <v>35.319125033679988</v>
      </c>
      <c r="N7" s="9">
        <v>26.796799839518926</v>
      </c>
      <c r="O7" s="9">
        <v>20.260805550280249</v>
      </c>
      <c r="P7" s="9">
        <v>31.395501801157138</v>
      </c>
      <c r="Q7" s="9">
        <v>49.6644634341882</v>
      </c>
      <c r="R7" s="9">
        <v>85.566885684179994</v>
      </c>
      <c r="S7" s="9">
        <v>47.9</v>
      </c>
      <c r="T7" s="9">
        <v>76.186619518265999</v>
      </c>
      <c r="U7" s="9">
        <v>96.235036823667997</v>
      </c>
      <c r="V7" s="9">
        <v>114.883384039029</v>
      </c>
    </row>
    <row r="8" spans="2:22" x14ac:dyDescent="0.3">
      <c r="B8" t="s">
        <v>28</v>
      </c>
      <c r="C8" s="9">
        <v>11.392608790000001</v>
      </c>
      <c r="D8" s="9">
        <v>8.8604908428099982</v>
      </c>
      <c r="E8" s="9">
        <v>14.435999982940004</v>
      </c>
      <c r="F8" s="9">
        <v>11.883202992359998</v>
      </c>
      <c r="G8" s="9">
        <v>8.0690859626799991</v>
      </c>
      <c r="H8" s="9">
        <v>7.98702439885</v>
      </c>
      <c r="I8" s="9">
        <v>7.77280784493</v>
      </c>
      <c r="J8" s="9">
        <v>14.483984402960008</v>
      </c>
      <c r="K8" s="9">
        <v>11.639312106180018</v>
      </c>
      <c r="L8" s="9">
        <v>13.823120871500008</v>
      </c>
      <c r="M8" s="9">
        <v>25.234198446370005</v>
      </c>
      <c r="N8" s="9">
        <v>29.469578874555101</v>
      </c>
      <c r="O8" s="9">
        <v>25.803289616706163</v>
      </c>
      <c r="P8" s="9">
        <v>25.670668017498109</v>
      </c>
      <c r="Q8" s="9">
        <v>21.606047508569901</v>
      </c>
      <c r="R8" s="9">
        <v>23.232084769465999</v>
      </c>
      <c r="S8" s="9">
        <v>22.7</v>
      </c>
      <c r="T8" s="9">
        <v>38.070100586448</v>
      </c>
      <c r="U8" s="9">
        <v>56.118923738051997</v>
      </c>
      <c r="V8" s="9">
        <v>45.526815067012002</v>
      </c>
    </row>
    <row r="9" spans="2:22" x14ac:dyDescent="0.3">
      <c r="B9" t="s">
        <v>221</v>
      </c>
      <c r="C9" s="9"/>
      <c r="D9" s="9">
        <v>3.5274475479199756</v>
      </c>
      <c r="E9" s="9">
        <v>8.0032417133700218</v>
      </c>
      <c r="F9" s="9">
        <v>8.1614274917300786</v>
      </c>
      <c r="G9" s="9">
        <v>10.266849462549915</v>
      </c>
      <c r="H9" s="9">
        <v>21.728674157009984</v>
      </c>
      <c r="I9" s="9">
        <v>27.722298307140008</v>
      </c>
      <c r="J9" s="9">
        <v>27.305231317680068</v>
      </c>
      <c r="K9" s="9">
        <v>41.466420937270158</v>
      </c>
      <c r="L9" s="9">
        <v>44.420000378961824</v>
      </c>
      <c r="M9" s="9">
        <v>13.754594320002303</v>
      </c>
      <c r="N9" s="9">
        <v>-2.1158047896276693</v>
      </c>
      <c r="O9" s="9">
        <v>3.01154611555289</v>
      </c>
      <c r="P9" s="9">
        <v>18.635207614734711</v>
      </c>
      <c r="Q9" s="9">
        <v>36.887925012744326</v>
      </c>
      <c r="R9" s="9">
        <v>80.83138675871939</v>
      </c>
      <c r="S9" s="9">
        <v>54.6</v>
      </c>
      <c r="T9" s="9">
        <v>69.122826702631997</v>
      </c>
      <c r="U9" s="9">
        <v>65.829490743142003</v>
      </c>
      <c r="V9" s="9">
        <v>84.530721962949954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32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Врезка1</vt:lpstr>
      <vt:lpstr>Врезка2</vt:lpstr>
      <vt:lpstr>Архив</vt:lpstr>
      <vt:lpstr>Архив2</vt:lpstr>
      <vt:lpstr>Рис 10 архив</vt:lpstr>
      <vt:lpstr>Рис14 архив</vt:lpstr>
      <vt:lpstr>Рис2.1</vt:lpstr>
      <vt:lpstr>Page1_1 (8)</vt:lpstr>
      <vt:lpstr>Page1_1 (10)</vt:lpstr>
      <vt:lpstr>В1</vt:lpstr>
      <vt:lpstr>В2</vt:lpstr>
      <vt:lpstr>В3</vt:lpstr>
      <vt:lpstr>В4</vt:lpstr>
    </vt:vector>
  </TitlesOfParts>
  <Company>Central Bank of Russian Federation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Гамова Наталья Сергеевна</cp:lastModifiedBy>
  <cp:lastPrinted>2015-04-07T12:51:50Z</cp:lastPrinted>
  <dcterms:created xsi:type="dcterms:W3CDTF">2014-11-05T11:46:40Z</dcterms:created>
  <dcterms:modified xsi:type="dcterms:W3CDTF">2021-05-26T11:41:03Z</dcterms:modified>
</cp:coreProperties>
</file>